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xl/charts/chart2.xml" ContentType="application/vnd.openxmlformats-officedocument.drawingml.chart+xml"/>
  <Override PartName="/xl/drawings/drawing7.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28800" windowHeight="12135"/>
  </bookViews>
  <sheets>
    <sheet name="Chapter 3" sheetId="10" r:id="rId1"/>
    <sheet name="Section 3.1" sheetId="1" r:id="rId2"/>
    <sheet name="Section 3.2" sheetId="3" r:id="rId3"/>
    <sheet name="Section 3.3" sheetId="4" r:id="rId4"/>
    <sheet name="Section 3.4" sheetId="11" r:id="rId5"/>
    <sheet name="Section 3.5" sheetId="12" r:id="rId6"/>
    <sheet name="Master It!" sheetId="13" r:id="rId7"/>
    <sheet name="Solution" sheetId="14" r:id="rId8"/>
  </sheets>
  <definedNames>
    <definedName name="solver_adj" localSheetId="7" hidden="1">Solution!$H$36</definedName>
    <definedName name="solver_cvg" localSheetId="7" hidden="1">0.0001</definedName>
    <definedName name="solver_drv" localSheetId="7" hidden="1">1</definedName>
    <definedName name="solver_est" localSheetId="7" hidden="1">1</definedName>
    <definedName name="solver_itr" localSheetId="7" hidden="1">100</definedName>
    <definedName name="solver_lin" localSheetId="7" hidden="1">2</definedName>
    <definedName name="solver_neg" localSheetId="7" hidden="1">2</definedName>
    <definedName name="solver_num" localSheetId="7" hidden="1">0</definedName>
    <definedName name="solver_nwt" localSheetId="7" hidden="1">1</definedName>
    <definedName name="solver_opt" localSheetId="7" hidden="1">Solution!$H$38</definedName>
    <definedName name="solver_pre" localSheetId="7" hidden="1">0.000001</definedName>
    <definedName name="solver_scl" localSheetId="7" hidden="1">2</definedName>
    <definedName name="solver_sho" localSheetId="7" hidden="1">2</definedName>
    <definedName name="solver_tim" localSheetId="7" hidden="1">100</definedName>
    <definedName name="solver_tol" localSheetId="7" hidden="1">0.05</definedName>
    <definedName name="solver_typ" localSheetId="7" hidden="1">3</definedName>
    <definedName name="solver_val" localSheetId="7" hidden="1">1908000</definedName>
  </definedNames>
  <calcPr calcId="162913"/>
</workbook>
</file>

<file path=xl/calcChain.xml><?xml version="1.0" encoding="utf-8"?>
<calcChain xmlns="http://schemas.openxmlformats.org/spreadsheetml/2006/main">
  <c r="B75" i="1" l="1"/>
  <c r="B74" i="1"/>
  <c r="B73" i="1"/>
  <c r="B72" i="1"/>
  <c r="B71" i="1"/>
  <c r="B70" i="1"/>
  <c r="B69" i="1"/>
  <c r="B68" i="1"/>
  <c r="H99" i="1"/>
  <c r="H98" i="1"/>
  <c r="H100" i="1" s="1"/>
  <c r="L21" i="4"/>
  <c r="H223" i="11"/>
  <c r="D33" i="12" l="1"/>
  <c r="E111" i="1" l="1"/>
  <c r="D33" i="3" s="1"/>
  <c r="B130" i="1" l="1"/>
  <c r="H44" i="13"/>
  <c r="D44" i="13"/>
  <c r="D31" i="13"/>
  <c r="H33" i="12"/>
  <c r="K32" i="12"/>
  <c r="H32" i="12"/>
  <c r="D32" i="12"/>
  <c r="K13" i="12"/>
  <c r="H13" i="12"/>
  <c r="D13" i="12"/>
  <c r="D14" i="12" s="1"/>
  <c r="H112" i="11"/>
  <c r="D118" i="11"/>
  <c r="D114" i="11"/>
  <c r="D113" i="11"/>
  <c r="D112" i="11"/>
  <c r="D199" i="11"/>
  <c r="D182" i="11"/>
  <c r="H136" i="11"/>
  <c r="H133" i="11"/>
  <c r="H196" i="11" s="1"/>
  <c r="H224" i="11" s="1"/>
  <c r="H131" i="11"/>
  <c r="H194" i="11" s="1"/>
  <c r="H222" i="11" s="1"/>
  <c r="D83" i="11"/>
  <c r="D75" i="11"/>
  <c r="D74" i="11"/>
  <c r="K63" i="11"/>
  <c r="H58" i="11"/>
  <c r="D115" i="11" s="1"/>
  <c r="K57" i="11"/>
  <c r="K65" i="11" s="1"/>
  <c r="B57" i="11"/>
  <c r="D56" i="11"/>
  <c r="J25" i="11"/>
  <c r="D25" i="11"/>
  <c r="J24" i="11"/>
  <c r="G24" i="11"/>
  <c r="G26" i="11" s="1"/>
  <c r="D24" i="11"/>
  <c r="J12" i="11"/>
  <c r="G12" i="11"/>
  <c r="D12" i="11"/>
  <c r="J26" i="11" l="1"/>
  <c r="F31" i="11"/>
  <c r="D133" i="11"/>
  <c r="D34" i="12"/>
  <c r="D35" i="12" s="1"/>
  <c r="D36" i="12" s="1"/>
  <c r="H34" i="12"/>
  <c r="G44" i="12" s="1"/>
  <c r="E53" i="12" s="1"/>
  <c r="D136" i="11"/>
  <c r="D168" i="11" s="1"/>
  <c r="D130" i="11"/>
  <c r="D162" i="11" s="1"/>
  <c r="D193" i="11" s="1"/>
  <c r="H130" i="11"/>
  <c r="H193" i="11" s="1"/>
  <c r="D32" i="13"/>
  <c r="D33" i="13" s="1"/>
  <c r="D15" i="12"/>
  <c r="D132" i="11"/>
  <c r="D164" i="11" s="1"/>
  <c r="D195" i="11" s="1"/>
  <c r="D223" i="11" s="1"/>
  <c r="D131" i="11"/>
  <c r="D163" i="11" s="1"/>
  <c r="D84" i="11"/>
  <c r="D26" i="11"/>
  <c r="F33" i="11" s="1"/>
  <c r="E149" i="11"/>
  <c r="D57" i="11"/>
  <c r="D58" i="11" s="1"/>
  <c r="H65" i="11"/>
  <c r="D122" i="11" s="1"/>
  <c r="D85" i="11"/>
  <c r="H168" i="11"/>
  <c r="F186" i="11"/>
  <c r="H199" i="11"/>
  <c r="E212" i="11"/>
  <c r="G214" i="11" s="1"/>
  <c r="D227" i="11" s="1"/>
  <c r="G40" i="11"/>
  <c r="G42" i="11" s="1"/>
  <c r="J42" i="11" s="1"/>
  <c r="H132" i="11" l="1"/>
  <c r="H162" i="11"/>
  <c r="J41" i="11"/>
  <c r="J40" i="11" s="1"/>
  <c r="D140" i="11"/>
  <c r="D37" i="13"/>
  <c r="E122" i="12"/>
  <c r="E117" i="12"/>
  <c r="D19" i="12"/>
  <c r="E25" i="12"/>
  <c r="E26" i="12" s="1"/>
  <c r="D194" i="11"/>
  <c r="D222" i="11" s="1"/>
  <c r="D165" i="11"/>
  <c r="D172" i="11" s="1"/>
  <c r="F32" i="11"/>
  <c r="E92" i="11"/>
  <c r="D62" i="11"/>
  <c r="E96" i="11" s="1"/>
  <c r="D86" i="11"/>
  <c r="D87" i="11" s="1"/>
  <c r="D196" i="11"/>
  <c r="D203" i="11" s="1"/>
  <c r="D221" i="11"/>
  <c r="D224" i="11" s="1"/>
  <c r="D231" i="11" s="1"/>
  <c r="E150" i="11"/>
  <c r="E154" i="11" s="1"/>
  <c r="H163" i="11" s="1"/>
  <c r="H164" i="11" s="1"/>
  <c r="H227" i="11"/>
  <c r="D105" i="11"/>
  <c r="F105" i="11" s="1"/>
  <c r="H221" i="11"/>
  <c r="H195" i="11"/>
  <c r="E123" i="12" l="1"/>
  <c r="D38" i="12"/>
  <c r="D40" i="12" s="1"/>
  <c r="E118" i="12"/>
  <c r="E100" i="11"/>
  <c r="E101" i="11"/>
  <c r="H137" i="11" s="1"/>
  <c r="K33" i="12" l="1"/>
  <c r="K34" i="12" s="1"/>
  <c r="G43" i="12" s="1"/>
  <c r="F53" i="12"/>
  <c r="H200" i="11"/>
  <c r="H169" i="11"/>
  <c r="H170" i="11" s="1"/>
  <c r="H138" i="11"/>
  <c r="H140" i="11" s="1"/>
  <c r="E145" i="11" s="1"/>
  <c r="E155" i="11" s="1"/>
  <c r="H165" i="11" s="1"/>
  <c r="G53" i="12" l="1"/>
  <c r="G45" i="12"/>
  <c r="G46" i="12" s="1"/>
  <c r="H53" i="12" s="1"/>
  <c r="H172" i="11"/>
  <c r="H228" i="11"/>
  <c r="H229" i="11" s="1"/>
  <c r="H231" i="11" s="1"/>
  <c r="C234" i="11" s="1"/>
  <c r="H201" i="11"/>
  <c r="H203" i="11" s="1"/>
  <c r="C208" i="11" s="1"/>
  <c r="G96" i="3"/>
  <c r="G102" i="3"/>
  <c r="G104" i="3"/>
  <c r="E133" i="1"/>
  <c r="E128" i="1"/>
  <c r="E126" i="1"/>
  <c r="E125" i="1"/>
  <c r="E124" i="1"/>
  <c r="B114" i="1" l="1"/>
  <c r="L28" i="4"/>
  <c r="D18" i="4"/>
  <c r="D21" i="4" s="1"/>
  <c r="D23" i="4" s="1"/>
  <c r="H21" i="4"/>
  <c r="H28" i="4" s="1"/>
  <c r="H39" i="4" s="1"/>
  <c r="E47" i="4"/>
  <c r="H47" i="4"/>
  <c r="E51" i="4"/>
  <c r="I51" i="4"/>
  <c r="B55" i="4"/>
  <c r="D55" i="4"/>
  <c r="K55" i="4"/>
  <c r="B59" i="4"/>
  <c r="D59" i="4"/>
  <c r="J59" i="4"/>
  <c r="L59" i="4"/>
  <c r="D63" i="4"/>
  <c r="D23" i="3"/>
  <c r="E101" i="3" s="1"/>
  <c r="H101" i="3" s="1"/>
  <c r="D25" i="3"/>
  <c r="D28" i="3"/>
  <c r="E105" i="3" s="1"/>
  <c r="H105" i="3" s="1"/>
  <c r="D50" i="3"/>
  <c r="F11" i="1"/>
  <c r="L11" i="1"/>
  <c r="F12" i="1"/>
  <c r="L12" i="1"/>
  <c r="F13" i="1"/>
  <c r="J13" i="1"/>
  <c r="K13" i="1"/>
  <c r="D14" i="1"/>
  <c r="D21" i="1" s="1"/>
  <c r="E14" i="1"/>
  <c r="E21" i="1" s="1"/>
  <c r="L14" i="1"/>
  <c r="F17" i="1"/>
  <c r="L17" i="1"/>
  <c r="L18" i="1"/>
  <c r="J19" i="1"/>
  <c r="K19" i="1"/>
  <c r="D18" i="3" s="1"/>
  <c r="H68" i="1"/>
  <c r="H69" i="1"/>
  <c r="H70" i="1"/>
  <c r="H71" i="1"/>
  <c r="H72" i="1"/>
  <c r="H73" i="1"/>
  <c r="H74" i="1"/>
  <c r="H75" i="1"/>
  <c r="D25" i="4" l="1"/>
  <c r="D27" i="3"/>
  <c r="D12" i="3"/>
  <c r="D11" i="3"/>
  <c r="D33" i="1"/>
  <c r="E103" i="3"/>
  <c r="H103" i="3" s="1"/>
  <c r="D40" i="1"/>
  <c r="D31" i="1"/>
  <c r="D36" i="1"/>
  <c r="D32" i="1"/>
  <c r="D30" i="1"/>
  <c r="D19" i="3"/>
  <c r="E97" i="3" s="1"/>
  <c r="H97" i="3" s="1"/>
  <c r="E127" i="1"/>
  <c r="D29" i="3"/>
  <c r="E106" i="3" s="1"/>
  <c r="H106" i="3" s="1"/>
  <c r="E40" i="1"/>
  <c r="E31" i="1"/>
  <c r="E36" i="1"/>
  <c r="E32" i="1"/>
  <c r="F32" i="1" s="1"/>
  <c r="E30" i="1"/>
  <c r="D51" i="3"/>
  <c r="D9" i="3"/>
  <c r="E90" i="3" s="1"/>
  <c r="H90" i="3" s="1"/>
  <c r="E33" i="1"/>
  <c r="K51" i="4"/>
  <c r="J47" i="4" s="1"/>
  <c r="H43" i="4" s="1"/>
  <c r="C51" i="4"/>
  <c r="E113" i="1"/>
  <c r="K21" i="1"/>
  <c r="K32" i="1" s="1"/>
  <c r="F21" i="1"/>
  <c r="J21" i="1"/>
  <c r="L21" i="1" s="1"/>
  <c r="F14" i="1"/>
  <c r="D16" i="3"/>
  <c r="E95" i="3" s="1"/>
  <c r="H95" i="3" s="1"/>
  <c r="L19" i="1"/>
  <c r="L13" i="1"/>
  <c r="D26" i="3"/>
  <c r="E104" i="3" s="1"/>
  <c r="H104" i="3" s="1"/>
  <c r="D24" i="3"/>
  <c r="E102" i="3" s="1"/>
  <c r="H102" i="3" s="1"/>
  <c r="D20" i="3"/>
  <c r="E98" i="3" s="1"/>
  <c r="H98" i="3" s="1"/>
  <c r="D17" i="3"/>
  <c r="E96" i="3" s="1"/>
  <c r="H96" i="3" s="1"/>
  <c r="D15" i="3"/>
  <c r="E94" i="3" s="1"/>
  <c r="H94" i="3" s="1"/>
  <c r="D10" i="3"/>
  <c r="E91" i="3" s="1"/>
  <c r="H91" i="3" s="1"/>
  <c r="D8" i="3"/>
  <c r="E89" i="3" s="1"/>
  <c r="H89" i="3" s="1"/>
  <c r="F30" i="1" l="1"/>
  <c r="F36" i="1"/>
  <c r="F40" i="1"/>
  <c r="F33" i="1"/>
  <c r="C47" i="4"/>
  <c r="C43" i="4" s="1"/>
  <c r="D39" i="4" s="1"/>
  <c r="F35" i="4" s="1"/>
  <c r="E8" i="4"/>
  <c r="F31" i="1"/>
  <c r="E114" i="1"/>
  <c r="E129" i="1"/>
  <c r="J40" i="1"/>
  <c r="J37" i="1"/>
  <c r="J33" i="1"/>
  <c r="J31" i="1"/>
  <c r="J36" i="1"/>
  <c r="J30" i="1"/>
  <c r="K40" i="1"/>
  <c r="K37" i="1"/>
  <c r="K33" i="1"/>
  <c r="K31" i="1"/>
  <c r="K36" i="1"/>
  <c r="K30" i="1"/>
  <c r="K38" i="1"/>
  <c r="J32" i="1"/>
  <c r="L32" i="1" s="1"/>
  <c r="J38" i="1"/>
  <c r="G8" i="4"/>
  <c r="L40" i="1" l="1"/>
  <c r="L36" i="1"/>
  <c r="L31" i="1"/>
  <c r="L33" i="1"/>
  <c r="L30" i="1"/>
  <c r="L37" i="1"/>
  <c r="E130" i="1"/>
  <c r="E115" i="1"/>
  <c r="L38" i="1"/>
  <c r="E131" i="1" l="1"/>
  <c r="D48" i="3"/>
  <c r="D49" i="3" s="1"/>
  <c r="D40" i="3"/>
  <c r="D39" i="3"/>
  <c r="E118" i="1"/>
  <c r="D35" i="3"/>
  <c r="E111" i="3" s="1"/>
  <c r="H111" i="3" s="1"/>
  <c r="D34" i="3"/>
  <c r="E110" i="3" s="1"/>
  <c r="H110" i="3" s="1"/>
  <c r="D32" i="3"/>
  <c r="E109" i="3" s="1"/>
  <c r="H109" i="3" s="1"/>
  <c r="C8" i="4" l="1"/>
  <c r="C9" i="4" s="1"/>
  <c r="E134" i="1"/>
</calcChain>
</file>

<file path=xl/sharedStrings.xml><?xml version="1.0" encoding="utf-8"?>
<sst xmlns="http://schemas.openxmlformats.org/spreadsheetml/2006/main" count="644" uniqueCount="314">
  <si>
    <t>Dividends</t>
  </si>
  <si>
    <t>Net income</t>
  </si>
  <si>
    <t>Taxes</t>
  </si>
  <si>
    <t>Taxable income</t>
  </si>
  <si>
    <t>Interest paid</t>
  </si>
  <si>
    <t>Earnings before interest and taxes</t>
  </si>
  <si>
    <t>Depreciation</t>
  </si>
  <si>
    <t>Cost of goods sold</t>
  </si>
  <si>
    <t>Sales</t>
  </si>
  <si>
    <t>Prufrock Corporation</t>
  </si>
  <si>
    <t>Tax rate</t>
  </si>
  <si>
    <t>Net additions to cash:</t>
  </si>
  <si>
    <t>Uses of cash:</t>
  </si>
  <si>
    <t>Sources of cash:</t>
  </si>
  <si>
    <t>RWJ Excel Tip</t>
  </si>
  <si>
    <t>Cash flow</t>
  </si>
  <si>
    <t>Account</t>
  </si>
  <si>
    <t>Total liabilities and equity</t>
  </si>
  <si>
    <t>Total assets</t>
  </si>
  <si>
    <t xml:space="preserve">     Total</t>
  </si>
  <si>
    <t xml:space="preserve">  Retained earnings</t>
  </si>
  <si>
    <t xml:space="preserve">     paid-in surplus</t>
  </si>
  <si>
    <t xml:space="preserve">  Net plant and equipment</t>
  </si>
  <si>
    <t xml:space="preserve">  Common stock and </t>
  </si>
  <si>
    <t>Fixed assets</t>
  </si>
  <si>
    <t>Owners' equity</t>
  </si>
  <si>
    <t>Long-term debt</t>
  </si>
  <si>
    <t xml:space="preserve">    Total</t>
  </si>
  <si>
    <t xml:space="preserve">  Inventory</t>
  </si>
  <si>
    <t xml:space="preserve">  Notes payable</t>
  </si>
  <si>
    <t xml:space="preserve">  Accounts receivable</t>
  </si>
  <si>
    <t xml:space="preserve">  Accounts payable</t>
  </si>
  <si>
    <t xml:space="preserve">  Cash</t>
  </si>
  <si>
    <t>Current liabilities</t>
  </si>
  <si>
    <t>Current assets</t>
  </si>
  <si>
    <t>Change</t>
  </si>
  <si>
    <t>Below, we have the balance sheets for Prufrock Corporation. Each account also has a calculation column to show the change in that account.</t>
  </si>
  <si>
    <t>Chapter 3 - Section 1</t>
  </si>
  <si>
    <t>Chapter 3 - Section 2</t>
  </si>
  <si>
    <t>times</t>
  </si>
  <si>
    <t>(in millions)</t>
  </si>
  <si>
    <t>Market Value Measures</t>
  </si>
  <si>
    <t>Return on equity (ROE):</t>
  </si>
  <si>
    <t>Return on assets (ROA):</t>
  </si>
  <si>
    <t>Profit margin:</t>
  </si>
  <si>
    <t>Profitability Measures</t>
  </si>
  <si>
    <t>Total asset turnover:</t>
  </si>
  <si>
    <t>Fixed asset turnover:</t>
  </si>
  <si>
    <t>days</t>
  </si>
  <si>
    <t>Days' sales in receivables:</t>
  </si>
  <si>
    <t>Receivables turnover:</t>
  </si>
  <si>
    <t>Days' sales in inventory:</t>
  </si>
  <si>
    <t>Inventory turnover:</t>
  </si>
  <si>
    <t>Asset Management, or Turnover, Measures</t>
  </si>
  <si>
    <t>Cash coverage:</t>
  </si>
  <si>
    <t>Times interest earned:</t>
  </si>
  <si>
    <t>Equity multiplier:</t>
  </si>
  <si>
    <t>Debt-equity ratio:</t>
  </si>
  <si>
    <t>Total debt ratio:</t>
  </si>
  <si>
    <t>Long-Term Solvency Measures</t>
  </si>
  <si>
    <t>Cash ratio:</t>
  </si>
  <si>
    <t>Quick ratio:</t>
  </si>
  <si>
    <t>Current ratio:</t>
  </si>
  <si>
    <t>Short-Term Solvency, or Liquidity, Measures</t>
  </si>
  <si>
    <t>Ratio Analysis</t>
  </si>
  <si>
    <t>Chapter 3 - Section 3</t>
  </si>
  <si>
    <t>Inventory</t>
  </si>
  <si>
    <t>Accounts
receivable</t>
  </si>
  <si>
    <t>Interest</t>
  </si>
  <si>
    <t>Selling, general, 
&amp; admin. 
expense</t>
  </si>
  <si>
    <t>Cash</t>
  </si>
  <si>
    <t>Dep.</t>
  </si>
  <si>
    <t>Cost 
of goods 
sold</t>
  </si>
  <si>
    <t>Current 
assets</t>
  </si>
  <si>
    <t>Fixed 
assets</t>
  </si>
  <si>
    <t>Total 
costs</t>
  </si>
  <si>
    <t>Total 
assets</t>
  </si>
  <si>
    <t>Net 
income</t>
  </si>
  <si>
    <t>Total asset
 turnover</t>
  </si>
  <si>
    <t>Profit 
margin</t>
  </si>
  <si>
    <t>Equity 
multiplier</t>
  </si>
  <si>
    <t>ROA</t>
  </si>
  <si>
    <t>Return 
on equity</t>
  </si>
  <si>
    <t xml:space="preserve">   owner's equity</t>
  </si>
  <si>
    <t>Total liabilities and</t>
  </si>
  <si>
    <t>Total equity</t>
  </si>
  <si>
    <t>EBT</t>
  </si>
  <si>
    <t>EBIT</t>
  </si>
  <si>
    <t>SG&amp;A expenses</t>
  </si>
  <si>
    <t>Gross profit</t>
  </si>
  <si>
    <t>CoGS</t>
  </si>
  <si>
    <t>Assets</t>
  </si>
  <si>
    <t>ROE =</t>
  </si>
  <si>
    <t>´</t>
  </si>
  <si>
    <t xml:space="preserve">ROE = </t>
  </si>
  <si>
    <r>
      <t xml:space="preserve">Profit margin      </t>
    </r>
    <r>
      <rPr>
        <sz val="12"/>
        <rFont val="Symbol"/>
        <family val="1"/>
        <charset val="2"/>
      </rPr>
      <t>´</t>
    </r>
    <r>
      <rPr>
        <sz val="12"/>
        <rFont val="Calibri"/>
        <family val="2"/>
      </rPr>
      <t xml:space="preserve">       Total asset turnover    </t>
    </r>
    <r>
      <rPr>
        <sz val="12"/>
        <rFont val="Symbol"/>
        <family val="1"/>
        <charset val="2"/>
      </rPr>
      <t xml:space="preserve">´      </t>
    </r>
    <r>
      <rPr>
        <sz val="12"/>
        <rFont val="Calibri"/>
        <family val="2"/>
        <scheme val="minor"/>
      </rPr>
      <t>Equity multiplier</t>
    </r>
  </si>
  <si>
    <t>Chapter 3 - Section 4</t>
  </si>
  <si>
    <t>Average</t>
  </si>
  <si>
    <t>Upper range:</t>
  </si>
  <si>
    <t>Lower range:</t>
  </si>
  <si>
    <t>Chapter 3 - Section 5</t>
  </si>
  <si>
    <t>In these spreadsheets, you will learn how to use the following Excel functions:</t>
  </si>
  <si>
    <t>The following conventions are used in these spreadsheets:</t>
  </si>
  <si>
    <t>1) Given data in blue</t>
  </si>
  <si>
    <t>2) Calculations in red</t>
  </si>
  <si>
    <t xml:space="preserve">NOTE: Some functions used in these spreadsheets may require that </t>
  </si>
  <si>
    <t>the "Analysis ToolPak" or "Solver Add-In" be installed in Excel.</t>
  </si>
  <si>
    <t>then "Excel Options," "Add-Ins" and select</t>
  </si>
  <si>
    <t>"Solver Add-In," then click "OK."</t>
  </si>
  <si>
    <t>Market value ratios use other numbers such as shares outstanding and share price that are not found on the balance sheet. The other numbers we need are:</t>
  </si>
  <si>
    <t>Financial ratio analysis is very much a management by exception tool. When you are analyzing ratios, a number by itself tells you very little. However, whenever a ratio is above or below some level, it tells us that something is different. It is up to us to determine if that difference is good or bad. We can always compare each ratio to the industry average, or some ratio target, but looking through columns of numbers can be difficult. Excel has a conditional formatting function which will allow you to change the display for numbers within a specified range or outside a specified range. In this case, we have a range in mind, so we want to change the font color of the calculated number, as well as the cell color if the company's ratio is outside a specified range. Additionally, we used a basic IF statement to tell us specifically if the ratio appears to be too high, too low, or within the acceptable range.</t>
  </si>
  <si>
    <t>While we used factors of 0.75 and 1.25, these factors could be higher or lower depending on the industry. If you change these factors in the spreadsheet, Excel will automatically change the graphics to match the new calculations.</t>
  </si>
  <si>
    <t xml:space="preserve">"Go." Check "Analysis ToolPak" and </t>
  </si>
  <si>
    <t>Chapter 3</t>
  </si>
  <si>
    <t>A quick glance indicates that Prufrock's liquidity ratios and long-term solvency ratios are generally outside the ranges we set, while the asset management and profitability ratios appear to be similar to the industry average for all of the ratios in these two categories. This means we should investigate the causes of the differences in the liquidity ratios and long-term solvency ratios.</t>
  </si>
  <si>
    <t>by Brad Jordan and Joe Smolira</t>
  </si>
  <si>
    <t>Financial Statements Analysis</t>
  </si>
  <si>
    <t>We would like to construct a sources and uses statement to show which accounts created cash and which accounts used cash; however, a strict sources and uses statement is problematic. Each account can be a source or use, so we would end up with a lot of empty rows in both the sources and uses sections. Instead, we will calculate the sources and uses in one table below. An increase in an asset is a use of cash, a decrease in an asset is a source of cash, an increase in a liability is a source of cash, and a decrease in a liability is a use of cash. We will use negative signs to denote a use of cash and positive numbers to denote sources of cash. The column labeled "Account" will show the account name and whether there was an increase or decrease in that account.</t>
  </si>
  <si>
    <t>The income statement and common-size income statement for Prufrock are:</t>
  </si>
  <si>
    <t>A Simple Financial Planning Model</t>
  </si>
  <si>
    <t xml:space="preserve"> </t>
  </si>
  <si>
    <t>A financial plan begins with the current financial statements. The income statement and balance sheet for Computerfield Corporation are:</t>
  </si>
  <si>
    <t>COMPUTERFIELD CORPORATION</t>
  </si>
  <si>
    <t>Income Statement</t>
  </si>
  <si>
    <t>Balance Sheet</t>
  </si>
  <si>
    <t>Debt</t>
  </si>
  <si>
    <t>Costs</t>
  </si>
  <si>
    <t>Equity</t>
  </si>
  <si>
    <t xml:space="preserve">  Net income</t>
  </si>
  <si>
    <t xml:space="preserve">  Total</t>
  </si>
  <si>
    <t>Total</t>
  </si>
  <si>
    <t>Pro forma
Income Statement</t>
  </si>
  <si>
    <t>Pro forma
Balance Sheet</t>
  </si>
  <si>
    <t>The advantage of financial planning is that it allows us to see what could happen in the future and the options available. For example, in this case the following must have occurred:</t>
  </si>
  <si>
    <t>Of course, that is not the only option available to Computerfield. The company could also keep all of the net income as retained earnings. If this happens, the company will need to repurchase debt in order to keep the balance sheet in balance. The pro forma balance sheet under this scenario will be:</t>
  </si>
  <si>
    <t>Remember, the purpose of financial planning is not to tell us what to do, but rather allow us to see what might happen and plan for any contingencies.</t>
  </si>
  <si>
    <t>Financial Models</t>
  </si>
  <si>
    <t>The Percentage of Sales Approach</t>
  </si>
  <si>
    <t>Below, we have the financial statements for Rosengarten Corporation. Notice, we have an input cell for the tax rate since it is possible that the tax rate will change over time.</t>
  </si>
  <si>
    <t>ROSENGARTEN CORPORATION</t>
  </si>
  <si>
    <t xml:space="preserve">  Dividends</t>
  </si>
  <si>
    <t xml:space="preserve">  Addition to </t>
  </si>
  <si>
    <t xml:space="preserve">    retained earnings</t>
  </si>
  <si>
    <t xml:space="preserve">In its financial planning, Rosengarten has projected that sales for the next year will be: </t>
  </si>
  <si>
    <t>The percentage increase in sales and the costs as a percentage of sales for Rosengarten are:</t>
  </si>
  <si>
    <t>The pro forma income statement will be:</t>
  </si>
  <si>
    <t>Pro forma</t>
  </si>
  <si>
    <t>Next, we need to calculate the pro forma dividend. Of course, this amount is up to company management, but we will assume that dividends are a constant percentage of net income. We can calculate the dividend payout ratio by dividing the dividend payment by net income.</t>
  </si>
  <si>
    <t>Dividend payout ratio:</t>
  </si>
  <si>
    <t xml:space="preserve">The retention ratio is the ratio of additions to retained earnings divided by net income or one minus the dividend payout ratio. </t>
  </si>
  <si>
    <t>For the next year, the pro forma dividends and additions to retained earnings will be:</t>
  </si>
  <si>
    <t>or</t>
  </si>
  <si>
    <t>Percentage of sales 
Balance Sheet</t>
  </si>
  <si>
    <t>N/A</t>
  </si>
  <si>
    <t>Notice that the balance sheet does not balance. Since the total assets are higher than the total liabilities and equity, we know that Rosengarten must raise additional funds in order to support its growth. These funds are called external financing needed, and in this case will be:</t>
  </si>
  <si>
    <t>Now Rosengarten must fund the necessary EFN in order to grow its sales at the projected amount. How the company does this is a management decision, but one possibility would be to increase debt. We will assume that the company increases current liabilities by the same amount as the current assets. Under this assumption, the current assets and current liabilities will increase by:</t>
  </si>
  <si>
    <t>Rosengarten will also be able to raise funds from notes payable and long-term debt. The amount raised from these sources will be:</t>
  </si>
  <si>
    <t>With these assumptions, the new pro forma balance sheet will be:</t>
  </si>
  <si>
    <t>Of course, other possibilities exist in financial planning. Suppose for example that Rosengarten is not operating at full capacity, but rather is operating at a capacity of:</t>
  </si>
  <si>
    <t>In this case, we can calculate the full-capacity sales for the company as:</t>
  </si>
  <si>
    <t>Full-capacity sales =</t>
  </si>
  <si>
    <t>Next, we need to calculate the maximum increase in sales which could occur without the addition of new fixed assets, which is:</t>
  </si>
  <si>
    <t>In this case, the pro forma balance sheet will be:</t>
  </si>
  <si>
    <t>Since the company is not at full capacity, the EFN is only:</t>
  </si>
  <si>
    <t xml:space="preserve">Of course, in Excel we could set up one spreadsheet that would calculate the EFN whether or not the firm is operating at full capacity. First, we need to calculate the capital intensity ratio at full-capacity sales. </t>
  </si>
  <si>
    <t>At the projected level of sales, the fixed asset requirement for the company is:</t>
  </si>
  <si>
    <t>If the company will not operate at full capacity, we need to include current level of fixed assets in the balance sheet. However, if the company will end up operating at full capacity, the fixed assets will be the number we calculated. Using an IF statement to test these parameters, we get the following pro forma balance sheet.</t>
  </si>
  <si>
    <t>The EFN is:</t>
  </si>
  <si>
    <r>
      <t xml:space="preserve">Current sales = Capacity utilization </t>
    </r>
    <r>
      <rPr>
        <sz val="12"/>
        <color indexed="8"/>
        <rFont val="Symbol"/>
        <family val="1"/>
        <charset val="2"/>
      </rPr>
      <t>´</t>
    </r>
    <r>
      <rPr>
        <sz val="12"/>
        <color theme="1"/>
        <rFont val="Calibri"/>
        <family val="2"/>
        <scheme val="minor"/>
      </rPr>
      <t xml:space="preserve"> Full-capacity sales</t>
    </r>
  </si>
  <si>
    <t>External Financing and Growth</t>
  </si>
  <si>
    <t xml:space="preserve">External financing needed and growth are related, but we would like to examine that relationship. Below we have the financial statements for the Hoffman Company: </t>
  </si>
  <si>
    <t>HOFFMAN COMPANY</t>
  </si>
  <si>
    <t>Net fixed assets</t>
  </si>
  <si>
    <t>So what is the EFN? Using the input cell below for the projected sales increase, we can construct the pro forma financial statements as well as the EFN.</t>
  </si>
  <si>
    <t>So the EFN is:</t>
  </si>
  <si>
    <t>The increase in assets is:</t>
  </si>
  <si>
    <t>Assuming Hoffman wishes to issue no new equity, the new total debt is:</t>
  </si>
  <si>
    <t>And the new debt-equity ratio will be:</t>
  </si>
  <si>
    <t>Increase
in assets</t>
  </si>
  <si>
    <t>Addition
to
retained
earnings</t>
  </si>
  <si>
    <t>External
financing
needed
(EFN)</t>
  </si>
  <si>
    <t>Projected
debt-equity
ratio</t>
  </si>
  <si>
    <t xml:space="preserve">We decided to create a graph of the company's EFN as well. Below is the graph showing the EFN for different sales growth rates. Again, we applied background color and text boxes. </t>
  </si>
  <si>
    <t>In long-range financial planning, two growth rates that are of particular interest are the internal growth rate and the sustainable growth rate. The internal growth rate is the maximum growth rate that can be achieved without external financing of any type. For the Hoffman Company, the internal growth rate is:</t>
  </si>
  <si>
    <t>The sustainable growth rate is the maximum growth rate a company can achieve while maintaining a constant debt-equity ratio. For the Hoffman Company, the sustainable growth rate is:</t>
  </si>
  <si>
    <t>Financial planning can be more complex than the percentage of sales approach. Often, the assumptions behind the percentage of sales approach may be incorrect. For example, if the amount of fixed assets increases, then depreciation will increase. A more sophisticated model allows these input variables to vary rather than being a strict percentage of sales.</t>
  </si>
  <si>
    <t xml:space="preserve">The model parameters can be based on a percentage of sales model, or they can be determined by other means the company deems appropriate. For example, they might be based on average values for the last several years, industry standards, subjective estimates, or even company targets. Alternatively, sophisticated statistical techniques can be used to estimate them. </t>
  </si>
  <si>
    <t>The parameter estimates used in this calculation of pro forma financial statements are:</t>
  </si>
  <si>
    <t>Cost percentage = Costs/Sales</t>
  </si>
  <si>
    <t>Sales growth</t>
  </si>
  <si>
    <t xml:space="preserve">Additions to </t>
  </si>
  <si>
    <t xml:space="preserve">  retained earnings</t>
  </si>
  <si>
    <t>Liabilities and Equity</t>
  </si>
  <si>
    <t>Total debt</t>
  </si>
  <si>
    <t xml:space="preserve">  Total assets</t>
  </si>
  <si>
    <t xml:space="preserve">  Total debt and equity</t>
  </si>
  <si>
    <t>a.</t>
  </si>
  <si>
    <t>Calculate each of the parameters necessary to construct the pro forma balance sheet.</t>
  </si>
  <si>
    <t>b.</t>
  </si>
  <si>
    <t xml:space="preserve">Construct the pro forma balance sheet. What is the total debt necessary to balance the pro forma balance sheet? </t>
  </si>
  <si>
    <t>c.</t>
  </si>
  <si>
    <t>In this financial planning model, show that it is possible to solve algebraically for the amount of new borrowing.</t>
  </si>
  <si>
    <r>
      <t>a.</t>
    </r>
    <r>
      <rPr>
        <sz val="12"/>
        <color indexed="8"/>
        <rFont val="Calibri"/>
        <family val="2"/>
      </rPr>
      <t xml:space="preserve"> </t>
    </r>
  </si>
  <si>
    <t>Calculate the following ratios for financial planning:</t>
  </si>
  <si>
    <t xml:space="preserve">Cost percentage </t>
  </si>
  <si>
    <t>Depreciation percentage</t>
  </si>
  <si>
    <t xml:space="preserve">Interest rate </t>
  </si>
  <si>
    <t xml:space="preserve">Tax rate </t>
  </si>
  <si>
    <t>Payout ratio</t>
  </si>
  <si>
    <t>Fixed assets/Total assets</t>
  </si>
  <si>
    <t xml:space="preserve">Capital intensity ratio </t>
  </si>
  <si>
    <r>
      <t>b.</t>
    </r>
    <r>
      <rPr>
        <sz val="12"/>
        <color indexed="8"/>
        <rFont val="Calibri"/>
        <family val="2"/>
      </rPr>
      <t xml:space="preserve"> </t>
    </r>
  </si>
  <si>
    <t>Construct the pro forma financial statements using the parameters you calculated. Your pro forma balance sheet should balance.</t>
  </si>
  <si>
    <t>Addition to retained earnings</t>
  </si>
  <si>
    <t>Now we can construct a pro forma balance sheet for Rosengarten. Each of the items on the pro forma balance sheet that varies with sales is calculated as the percentage of the pro forma sales. The balance sheet items that do not vary directly with sales are held constant, except for the retained earnings account, which increases by the addition to retained earnings from the pro forma income statement.</t>
  </si>
  <si>
    <t>Tax rate:</t>
  </si>
  <si>
    <t>Suppose we wanted to graph the projected retained earnings and increased fixed assets for different growth rates. Using the graphing function, we get the following graph, which replicates Figure 3.1 in the textbook:</t>
  </si>
  <si>
    <t>This model uses new borrowing as the plug variable by setting total liabilities and owners’ equity equal to total assets. Next, the ending amount of owners’ equity is calculated as the beginning amount plus the additions to retained earnings. The difference between these amounts is the total debt necessary to balance the balance sheet.</t>
  </si>
  <si>
    <t xml:space="preserve">IF statements are used for a logical test. The IF function is located under Logical. The basic format of an IF statement is =IF(logical_test,[value_if_true],[value_if_false]). In an IF statement, we determine the possible conditions first, then determine what value we want if the test is true, or else the value in the cell will be false. For example, in this case, our possible conditions are that each account will be a source of funds or a use of funds (we will ignore the possibility that the accounts are unchanged, and therefore neither a source or use of funds in this example.) If an asset account increases in value, it is a use of funds and if an asset account decreases in value it is a source of funds. So, for each account we will test if each account increased in value or not. If it did increase in value, we will label it as a use of funds and if it decreased in value we will label it as a source of funds. To have an IF statement return text, put the text in quotes. The format for the inventory account is: </t>
  </si>
  <si>
    <t>In our conditional formatting, on the Home tab, we selected Conditional Formatting, and New Rule. This allows us to create a rule for the conditional formatting. We selected "Format only cells that contain" and then used the pulldown menu to choose "not between." The next two cells allow us to enter the calculations, so we entered a formula to multiply the industry ratio by the lower bound and the industry ratio by the upper bound. Next, we selected "Format.." on this window. The "Format.." option took us to another window that allows you to specify the font color, cell color fill, and more. We made the font color white and the cell fill red if the company's ratio is outside the range specified in the 3rd and 4th inputs. Below, you will see our inputs for the current ratio cell.</t>
  </si>
  <si>
    <t>If sales grow by this amount, we can construct the pro forma, or projected financial statements. Under the assumption that all of the variables will grow by the sales growth rate, the pro forma statements will be:</t>
  </si>
  <si>
    <t xml:space="preserve">One characteristic of the percentage of sales approach is that most accounts are assumed to be a constant percentage of sales. For example, the capital intensity ratio is the ratio of total assets to sales. In Rosengarten's case, the capital intensity ratio is: </t>
  </si>
  <si>
    <t>The main difference between this model and the percentage of sales approach is that we have separated out depreciation and interest. Depreciation is calculated as a percentage of beginning fixed assets, and the amount of interest depends on the amount of debt. However, since depreciation and interest now do not necessarily vary directly with sales, the profit margin is no longer constant.</t>
  </si>
  <si>
    <t>Master It! Solution</t>
  </si>
  <si>
    <r>
      <t xml:space="preserve">Ross, Westerfield, Jaffe, and Jordan's </t>
    </r>
    <r>
      <rPr>
        <b/>
        <i/>
        <sz val="12"/>
        <color rgb="FF000000"/>
        <rFont val="Calibri"/>
        <family val="2"/>
        <scheme val="minor"/>
      </rPr>
      <t>Excel Master</t>
    </r>
  </si>
  <si>
    <t>The DuPont Identity</t>
  </si>
  <si>
    <t>The three-factor DuPont equation separates the ROE into 3 components. For Prufrock, the three-factor DuPont equation is:</t>
  </si>
  <si>
    <t>Now we can show an expanded DuPont analysis, which is:</t>
  </si>
  <si>
    <t>To install these, click on the File tab</t>
  </si>
  <si>
    <t>EBITDA margin</t>
  </si>
  <si>
    <t>We would also like a total of the sources and uses of cash. A simple SUM will not work, but SUMIF will accomplish our goal.</t>
  </si>
  <si>
    <t>Since ROA and ROE are intended to measure performance over a prior period, often the average assets and average equity, respectively, are used in the calculation. The ROA and ROE using averages in the denominator are:</t>
  </si>
  <si>
    <t>We used a "trick" in the calculation of ROA, ROE, and the price-earnings ratio. You can always mathematically calculate a ratio, however what happens when the denominator is negative? While this is very unlikely to happen with ratios such as the current ratio, it does happen in these three ratios when the net income is negative, or if the equity is negative. In this case, these ratios are often reported as "NMF" for "No meaningful figure." Excel will try to calculate the ratio, as since the denominator is negative, Excel will report "#DIV/0" to let you know you have tried to divide by zero. We prefer to see "NMF," so we used an IF statement to display "NMF" if these ratios are negative. Do you see any of these other ratios which could be negative?</t>
  </si>
  <si>
    <t xml:space="preserve">To insert the mathematical instructions, we used text boxes. To insert a text box, go to "Insert" and select "Text Box." Text boxes allow you to enter text that is "linked" to the position in which you put the box. Although we could have entered the text in a cell, text boxes in this case allow the text to go across multiple rows and/or columns, which can often look more professional. Text boxes are also very useful in graphing, which we will show later. To draw the lines between the boxes, we went to "Insert" and selected "Shapes." We chose the straight line, although many other choices are available. </t>
  </si>
  <si>
    <t>Depreciation rate = Depreciation/Beginning fixed assets</t>
  </si>
  <si>
    <t>Interest rate = Interest paid/Total debt</t>
  </si>
  <si>
    <t>Tax rate = Taxes/Net income</t>
  </si>
  <si>
    <t>Payout ratio = Dividends/Net income</t>
  </si>
  <si>
    <t>Capital intensity ratio = Fixed assets/Sales</t>
  </si>
  <si>
    <t>Chapter 3 - Master It!</t>
  </si>
  <si>
    <t>The Yasmin Company is preparing its pro forma financial statements for the next year using this model. The abbreviated financial statements are presented below.</t>
  </si>
  <si>
    <t>Yasmin Company</t>
  </si>
  <si>
    <r>
      <t xml:space="preserve">Corporate Finance, </t>
    </r>
    <r>
      <rPr>
        <b/>
        <sz val="12"/>
        <color rgb="FF000000"/>
        <rFont val="Calibri"/>
        <family val="2"/>
        <scheme val="minor"/>
      </rPr>
      <t>13th edition</t>
    </r>
  </si>
  <si>
    <t>Version 13.0</t>
  </si>
  <si>
    <t>12 months ending Dec 31, 2021</t>
  </si>
  <si>
    <t>2021 and 2022 Common-Size Balance Sheets
($ millions)</t>
  </si>
  <si>
    <t>2022 Income Statement</t>
  </si>
  <si>
    <t>2022 Common-Size Income Statement</t>
  </si>
  <si>
    <t>To compare the performance of companies, rather than compare the financial statements, financial ratios are often used. Ratios are divided into categories based on what each ratio measures. Below, we calculate some basic financial ratios for Prufrock for 2022:</t>
  </si>
  <si>
    <t xml:space="preserve">To construct a common-size balance sheet in Excel we need to divide all the asset accounts by total assets and all liabilities and equity accounts by total liabilities and equity. A time saving shortcut in Excel is to use an absolute reference. </t>
  </si>
  <si>
    <t>Current ratio</t>
  </si>
  <si>
    <t>Quick ratio</t>
  </si>
  <si>
    <t>Cash ratio</t>
  </si>
  <si>
    <t>NWC ratio</t>
  </si>
  <si>
    <t>Interval measure</t>
  </si>
  <si>
    <t>Total debt ratio</t>
  </si>
  <si>
    <t>Debt-equity ratio</t>
  </si>
  <si>
    <t>Equity multiplier</t>
  </si>
  <si>
    <t>Long-term debt ratio</t>
  </si>
  <si>
    <t>Times interest earned</t>
  </si>
  <si>
    <t>Cash coverage</t>
  </si>
  <si>
    <t>Inventory turnover</t>
  </si>
  <si>
    <t>Days' sales in inventory</t>
  </si>
  <si>
    <t>Receivables turnover</t>
  </si>
  <si>
    <t>Days' sales in receivables</t>
  </si>
  <si>
    <t>NWC turnover</t>
  </si>
  <si>
    <t>Fixed asset turnover</t>
  </si>
  <si>
    <t>Total asset turnover</t>
  </si>
  <si>
    <t>Profit margin</t>
  </si>
  <si>
    <t>Return on assets (ROA)</t>
  </si>
  <si>
    <t>Return on equity (ROE)</t>
  </si>
  <si>
    <t>ROA with average assets</t>
  </si>
  <si>
    <t>ROE with average equity</t>
  </si>
  <si>
    <t>Shares outstanding</t>
  </si>
  <si>
    <t>Price per share</t>
  </si>
  <si>
    <t>Earnings per share (EPS)</t>
  </si>
  <si>
    <t>Price-earnings ratio (PE)</t>
  </si>
  <si>
    <t>Price-sales ratio</t>
  </si>
  <si>
    <t>Market-to-book ratio</t>
  </si>
  <si>
    <t>This is exactly the same as the ROE we previously calculated, but it breaks ROE into its components. Of course, ROE can be further subdivided, which we will do next. The abbreviated financial statements for Tesla for 2021 were:</t>
  </si>
  <si>
    <t>Tesla Income Statement</t>
  </si>
  <si>
    <t>Tesla Balance Sheet</t>
  </si>
  <si>
    <t>Debt increased by</t>
  </si>
  <si>
    <t>Net income was</t>
  </si>
  <si>
    <t>So, dividends paid must have been</t>
  </si>
  <si>
    <t>Percentage sales increase</t>
  </si>
  <si>
    <t>Costs as a percentage of sales</t>
  </si>
  <si>
    <t>Dividend payout ratio</t>
  </si>
  <si>
    <t>Retention ratio</t>
  </si>
  <si>
    <t>Capital intensity ratio</t>
  </si>
  <si>
    <t>External financing needed</t>
  </si>
  <si>
    <t>Current asset increase</t>
  </si>
  <si>
    <t>Accounts payable increase</t>
  </si>
  <si>
    <t>Increase in notes payable</t>
  </si>
  <si>
    <t>Increase in long-term debt</t>
  </si>
  <si>
    <t>Operating capacity</t>
  </si>
  <si>
    <t>Maximum sales increase with current fixed assets</t>
  </si>
  <si>
    <t>EFN</t>
  </si>
  <si>
    <t>Fixed assets/Sales at full capacity</t>
  </si>
  <si>
    <t>Projected sales increase</t>
  </si>
  <si>
    <t>Internal growth rate</t>
  </si>
  <si>
    <t>ROE</t>
  </si>
  <si>
    <t>Sustainable growth rate</t>
  </si>
  <si>
    <t>2021 and 2022 Balance Sheets
(in millions)</t>
  </si>
  <si>
    <t xml:space="preserve">Use an absolute reference whenever you want to reference the same cell, column, or row. In this case, we wanted to divide every asset account in 2021 by cell D21. To accomplish this more efficiently, we entered the equation in cell D30 as D11/D21, then put $ signs in front of the D and the 21 in the denominator like this: $D$21. (Note, a quick way to do this is when the cursor is on the cell you want to make an absolute reference, hit the F4 key.) Once we entered this equation with an absolute reference, we can copy and paste the equation to other cells and it will always divide by the value in cell D21. If you want to reference an absolute row, put a $ sign in front of the cell number and not the column letter (D$21). To use an absolute column reference, put the dollar sign in front of the cell letter and not the number of the cell ($D21). </t>
  </si>
  <si>
    <t>To sum only the positive numbers and sum only the negative numbers, we used the SUMIF function. The SUMIF function is located under the Math &amp; Trig functions. The input box we used for the sources of cash looks like this:</t>
  </si>
  <si>
    <t>Liabilities and Owners' Equity</t>
  </si>
  <si>
    <t xml:space="preserve">To find the fund the company will need to raise next year to funds its sales growth, we begin with the forecasted sales growth. In this case, we will assume that the sales growth for the next year will be: </t>
  </si>
  <si>
    <t>Next year's sales</t>
  </si>
  <si>
    <t>In the percentage of sales approach, several accounts on the liabilities side of the balance sheet are assumed to not be a constant percentage of sales. For these accounts, we use N/A to indicate they do not vary directly with sales.</t>
  </si>
  <si>
    <t>Suppose we want to examine what will happen to Hoffman for different growth rates. One way to accomplish this is to use a data table. Below we have constructed a one-way data table in Excel. The first column, which shows the growth rates we would like to examine, are all inputs. In the row above the first growth rate, we made the cells equal to the cells containing the output we would like, namely the increase in assets, addition to retained earnings, EFN, and projected debt-equity ratio. Excel automatically recalculates all of the numbers based on the values in the projected growth rate column and puts them in the table. Notice that the row below the headers is blank. But, if you go to the cells, the values in the cell will be displayed. From an aesthetic point of view, we didn't like this row showing in the data table, so we went to "Format Cells" and under the "Custom" option, we entered a semicolon ( ; ). This formatting hides what is in the cells from the display, but leaves any formulas or values in the cell and allows you to see what is entered in the cell only when you select that cell.</t>
  </si>
  <si>
    <t xml:space="preserve">To create this graph, we selected the three columns of data we wanted to graph (growth rate, increase in assets, and addition to retained earnings), including the headers, and went to "Insert" and then selected the "Line" option for a line graph. Excel automatically uses the headers as the legend on the right-hand side of the graph. We then decided to make the graph more presentable using some of the various options available. For example, to get the colored background, we right-clicked on the chart itself, selected "Format Plot Area," and then selected "Gradient fill." We then used one of the preset colors to put the background color in the chart. To create the text boxes, under the "Insert" menu we used "Text Box" and inserted a text box. Right-clicking on the text box itself brings up a menu which gives you choices such as the background color of the text box. Finally, the lines pointing to the internal growth rate on the graph were created under the "Insert" menu by choosing "Shapes." Excel has options available to make graphs look better. Try some out for yourself and remember that if you try something that you don't like, you can always undo it by clicking the undo arrow on the ribbon. </t>
  </si>
  <si>
    <t xml:space="preserve">Creating this graph is a little more difficult since the data we want to graph is not in side-by-side columns. To select the columns we wanted, we highlighted the growth rates, then clicked and held "Ctrl."  This will allow you to select another column to graph. Also, notice that the edges of the graph are beveled. For this option, we right-clicked on the chart itself, selected "Format plot area," and then selected "3-D Format." </t>
  </si>
  <si>
    <t>Notice that the solution to this problem requires the use of circular logic. The addition to retained earnings depends on the net income, which depends on the interest rate, which depends on the level of debt, which depends on the addition to retained earnings. When you enter the formulas in the spreadsheet, you will get a "Circular Reference" error. However, Excel can often solve problems that contain circular references. Click the File tab then "Options", then "Formulas." On the right-hand side, you should see a box that says "Enable iterative calculation." Clicking this box will cause Excel to recalculate the formulas until the number of iterations set by you are completed, or the change in the value of the final answer is less than the "Maximum Change" you set. Note that the preset in Excel is 0.001, which is 0.1%. Two notes about iterative calculations: First, when you save the spreadsheet, it will save this option with the spreadsheet, so you should not have to reset this option later when you reopen the spreadsheet. Second, Excel can only do calculations iteratively or one time simultaneously. What this means is that if you open a spreadsheet without iterative calculations, then open a spreadsheet with iterative calculations, the dominant spreadsheet is the one opened without iterative calculations. In other words, whichever spreadsheet is opened first tells Excel how to handle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</si>
</sst>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0.000"/>
    <numFmt numFmtId="166" formatCode="0.0%"/>
    <numFmt numFmtId="167" formatCode="_(&quot;$&quot;* #,##0_);_(&quot;$&quot;* \(#,##0\);_(&quot;$&quot;* &quot;-&quot;???_);_(@_)"/>
    <numFmt numFmtId="168" formatCode="_(&quot;$&quot;* #,##0.0_);_(&quot;$&quot;* \(#,##0.0\);_(&quot;$&quot;* &quot;-&quot;_);_(@_)"/>
    <numFmt numFmtId="169" formatCode="_(* #,##0.0_);_(* \(#,##0.0\);_(* &quot;-&quot;?_);_(@_)"/>
    <numFmt numFmtId="170" formatCode="_(&quot;$&quot;* #,##0.0_);_(&quot;$&quot;* \(#,##0.0\);_(&quot;$&quot;* &quot;-&quot;?_);_(@_)"/>
    <numFmt numFmtId="171" formatCode=";;"/>
    <numFmt numFmtId="172" formatCode="_(&quot;$&quot;* #,##0.000_);_(&quot;$&quot;* \(#,##0.000\);_(&quot;$&quot;* &quot;-&quot;??_);_(@_)"/>
    <numFmt numFmtId="173" formatCode="_(&quot;$&quot;* #,##0.0000_);_(&quot;$&quot;* \(#,##0.0000\);_(&quot;$&quot;* &quot;-&quot;??_);_(@_)"/>
    <numFmt numFmtId="174" formatCode="_(* #,##0.0000_);_(* \(#,##0.0000\);_(* &quot;-&quot;??_);_(@_)"/>
    <numFmt numFmtId="175" formatCode="0.0"/>
    <numFmt numFmtId="176" formatCode="0.0000"/>
  </numFmts>
  <fonts count="46" x14ac:knownFonts="1">
    <font>
      <sz val="11"/>
      <color theme="1"/>
      <name val="Calibri"/>
      <family val="2"/>
      <scheme val="minor"/>
    </font>
    <font>
      <sz val="12"/>
      <color theme="1"/>
      <name val="Calibri"/>
      <family val="2"/>
      <scheme val="minor"/>
    </font>
    <font>
      <sz val="11"/>
      <color theme="1"/>
      <name val="Calibri"/>
      <family val="2"/>
      <scheme val="minor"/>
    </font>
    <font>
      <sz val="12"/>
      <color theme="1"/>
      <name val="Calibri"/>
      <family val="2"/>
      <scheme val="minor"/>
    </font>
    <font>
      <sz val="12"/>
      <color indexed="10"/>
      <name val="Calibri"/>
      <family val="2"/>
    </font>
    <font>
      <sz val="12"/>
      <color rgb="FF0000FF"/>
      <name val="Calibri"/>
      <family val="2"/>
      <scheme val="minor"/>
    </font>
    <font>
      <sz val="12"/>
      <color rgb="FFFF0000"/>
      <name val="Calibri"/>
      <family val="2"/>
      <scheme val="minor"/>
    </font>
    <font>
      <sz val="12"/>
      <color indexed="12"/>
      <name val="Calibri"/>
      <family val="2"/>
    </font>
    <font>
      <i/>
      <sz val="12"/>
      <color theme="1"/>
      <name val="Calibri"/>
      <family val="2"/>
      <scheme val="minor"/>
    </font>
    <font>
      <b/>
      <sz val="12"/>
      <color theme="1"/>
      <name val="Calibri"/>
      <family val="2"/>
      <scheme val="minor"/>
    </font>
    <font>
      <sz val="12"/>
      <color rgb="FF66FFFF"/>
      <name val="Calibri"/>
      <family val="2"/>
      <scheme val="minor"/>
    </font>
    <font>
      <b/>
      <i/>
      <sz val="12"/>
      <color theme="1"/>
      <name val="Calibri"/>
      <family val="2"/>
      <scheme val="minor"/>
    </font>
    <font>
      <i/>
      <u/>
      <sz val="12"/>
      <color theme="1"/>
      <name val="Calibri"/>
      <family val="2"/>
      <scheme val="minor"/>
    </font>
    <font>
      <b/>
      <sz val="12"/>
      <name val="Calibri"/>
      <family val="2"/>
      <scheme val="minor"/>
    </font>
    <font>
      <sz val="12"/>
      <color rgb="FF0000CC"/>
      <name val="Calibri"/>
      <family val="2"/>
      <scheme val="minor"/>
    </font>
    <font>
      <sz val="12"/>
      <color rgb="FF000099"/>
      <name val="Calibri"/>
      <family val="2"/>
      <scheme val="minor"/>
    </font>
    <font>
      <b/>
      <sz val="12"/>
      <color rgb="FF000099"/>
      <name val="Calibri"/>
      <family val="2"/>
      <scheme val="minor"/>
    </font>
    <font>
      <b/>
      <sz val="16"/>
      <color rgb="FF000099"/>
      <name val="Calibri"/>
      <family val="2"/>
    </font>
    <font>
      <b/>
      <sz val="16"/>
      <color rgb="FF000099"/>
      <name val="Calibri"/>
      <family val="2"/>
      <scheme val="minor"/>
    </font>
    <font>
      <sz val="10"/>
      <name val="Arial"/>
      <family val="2"/>
    </font>
    <font>
      <sz val="12"/>
      <name val="Calibri"/>
      <family val="2"/>
      <scheme val="minor"/>
    </font>
    <font>
      <sz val="12"/>
      <color theme="1"/>
      <name val="Symbol"/>
      <family val="1"/>
      <charset val="2"/>
    </font>
    <font>
      <sz val="12"/>
      <name val="Symbol"/>
      <family val="1"/>
      <charset val="2"/>
    </font>
    <font>
      <sz val="12"/>
      <name val="Calibri"/>
      <family val="2"/>
    </font>
    <font>
      <i/>
      <sz val="12"/>
      <name val="Calibri"/>
      <family val="2"/>
      <scheme val="minor"/>
    </font>
    <font>
      <sz val="10"/>
      <color indexed="8"/>
      <name val="Calibri"/>
      <family val="2"/>
      <scheme val="minor"/>
    </font>
    <font>
      <sz val="10"/>
      <name val="Calibri"/>
      <family val="2"/>
      <scheme val="minor"/>
    </font>
    <font>
      <b/>
      <sz val="12"/>
      <color rgb="FF000000"/>
      <name val="Calibri"/>
      <family val="2"/>
      <scheme val="minor"/>
    </font>
    <font>
      <b/>
      <i/>
      <sz val="12"/>
      <color rgb="FF000000"/>
      <name val="Calibri"/>
      <family val="2"/>
      <scheme val="minor"/>
    </font>
    <font>
      <sz val="48"/>
      <color indexed="52"/>
      <name val="Calibri"/>
      <family val="2"/>
      <scheme val="minor"/>
    </font>
    <font>
      <sz val="10"/>
      <color indexed="19"/>
      <name val="Calibri"/>
      <family val="2"/>
      <scheme val="minor"/>
    </font>
    <font>
      <b/>
      <sz val="14"/>
      <color theme="0"/>
      <name val="Calibri"/>
      <family val="2"/>
      <scheme val="minor"/>
    </font>
    <font>
      <sz val="12"/>
      <color indexed="8"/>
      <name val="Calibri"/>
      <family val="2"/>
      <scheme val="minor"/>
    </font>
    <font>
      <b/>
      <sz val="12"/>
      <color indexed="9"/>
      <name val="Calibri"/>
      <family val="2"/>
      <scheme val="minor"/>
    </font>
    <font>
      <b/>
      <sz val="12"/>
      <color theme="0"/>
      <name val="Calibri"/>
      <family val="2"/>
      <scheme val="minor"/>
    </font>
    <font>
      <sz val="11"/>
      <color indexed="8"/>
      <name val="Calibri"/>
      <family val="2"/>
    </font>
    <font>
      <sz val="12"/>
      <color indexed="8"/>
      <name val="Symbol"/>
      <family val="1"/>
      <charset val="2"/>
    </font>
    <font>
      <b/>
      <sz val="16"/>
      <color indexed="8"/>
      <name val="Calibri"/>
      <family val="2"/>
    </font>
    <font>
      <sz val="12"/>
      <color theme="1"/>
      <name val="Calibri"/>
      <family val="2"/>
    </font>
    <font>
      <sz val="12"/>
      <color indexed="8"/>
      <name val="Calibri"/>
      <family val="2"/>
    </font>
    <font>
      <b/>
      <sz val="14"/>
      <color rgb="FF0050C7"/>
      <name val="Calibri"/>
      <family val="2"/>
      <scheme val="minor"/>
    </font>
    <font>
      <b/>
      <sz val="14"/>
      <color rgb="FFB80000"/>
      <name val="Calibri"/>
      <family val="2"/>
      <scheme val="minor"/>
    </font>
    <font>
      <sz val="12"/>
      <color rgb="FF0050C7"/>
      <name val="Calibri"/>
      <family val="2"/>
    </font>
    <font>
      <sz val="12"/>
      <color rgb="FFB80000"/>
      <name val="Calibri"/>
      <family val="2"/>
    </font>
    <font>
      <sz val="12"/>
      <color rgb="FFB80000"/>
      <name val="Calibri"/>
      <family val="2"/>
      <scheme val="minor"/>
    </font>
    <font>
      <sz val="12"/>
      <color rgb="FF0050C7"/>
      <name val="Calibri"/>
      <family val="2"/>
      <scheme val="minor"/>
    </font>
  </fonts>
  <fills count="14">
    <fill>
      <patternFill patternType="none"/>
    </fill>
    <fill>
      <patternFill patternType="gray125"/>
    </fill>
    <fill>
      <patternFill patternType="solid">
        <fgColor rgb="FFFFFF99"/>
        <bgColor indexed="64"/>
      </patternFill>
    </fill>
    <fill>
      <patternFill patternType="solid">
        <fgColor rgb="FFCCFFCC"/>
        <bgColor indexed="64"/>
      </patternFill>
    </fill>
    <fill>
      <patternFill patternType="solid">
        <fgColor rgb="FF66FFFF"/>
        <bgColor indexed="64"/>
      </patternFill>
    </fill>
    <fill>
      <patternFill patternType="solid">
        <fgColor rgb="FF66CCFF"/>
        <bgColor indexed="64"/>
      </patternFill>
    </fill>
    <fill>
      <patternFill patternType="solid">
        <fgColor rgb="FFCC99FF"/>
        <bgColor indexed="64"/>
      </patternFill>
    </fill>
    <fill>
      <patternFill patternType="solid">
        <fgColor rgb="FF33CC33"/>
        <bgColor indexed="64"/>
      </patternFill>
    </fill>
    <fill>
      <patternFill patternType="solid">
        <fgColor rgb="FF99CCFF"/>
        <bgColor indexed="64"/>
      </patternFill>
    </fill>
    <fill>
      <patternFill patternType="solid">
        <fgColor rgb="FFFFCC00"/>
        <bgColor indexed="64"/>
      </patternFill>
    </fill>
    <fill>
      <patternFill patternType="solid">
        <fgColor rgb="FFCCFFFF"/>
        <bgColor indexed="64"/>
      </patternFill>
    </fill>
    <fill>
      <patternFill patternType="solid">
        <fgColor indexed="8"/>
        <bgColor indexed="64"/>
      </patternFill>
    </fill>
    <fill>
      <patternFill patternType="solid">
        <fgColor rgb="FFFFFF00"/>
        <bgColor indexed="64"/>
      </patternFill>
    </fill>
    <fill>
      <patternFill patternType="solid">
        <fgColor theme="1"/>
        <bgColor indexed="64"/>
      </patternFill>
    </fill>
  </fills>
  <borders count="2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double">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double">
        <color indexed="64"/>
      </bottom>
      <diagonal/>
    </border>
    <border>
      <left/>
      <right/>
      <top/>
      <bottom style="double">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right/>
      <top style="medium">
        <color indexed="64"/>
      </top>
      <bottom style="medium">
        <color indexed="64"/>
      </bottom>
      <diagonal/>
    </border>
  </borders>
  <cellStyleXfs count="7">
    <xf numFmtId="0" fontId="0" fillId="0" borderId="0"/>
    <xf numFmtId="9" fontId="2" fillId="0" borderId="0" applyFont="0" applyFill="0" applyBorder="0" applyAlignment="0" applyProtection="0"/>
    <xf numFmtId="0" fontId="19" fillId="0" borderId="0"/>
    <xf numFmtId="9" fontId="35"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cellStyleXfs>
  <cellXfs count="351">
    <xf numFmtId="0" fontId="0" fillId="0" borderId="0" xfId="0"/>
    <xf numFmtId="0" fontId="3" fillId="2" borderId="0" xfId="0" applyFont="1" applyFill="1"/>
    <xf numFmtId="42" fontId="4" fillId="3" borderId="1" xfId="0" applyNumberFormat="1" applyFont="1" applyFill="1" applyBorder="1"/>
    <xf numFmtId="0" fontId="3" fillId="3" borderId="2" xfId="0" applyFont="1" applyFill="1" applyBorder="1"/>
    <xf numFmtId="0" fontId="3" fillId="3" borderId="3" xfId="0" applyFont="1" applyFill="1" applyBorder="1"/>
    <xf numFmtId="41" fontId="4" fillId="3" borderId="4" xfId="0" applyNumberFormat="1" applyFont="1" applyFill="1" applyBorder="1"/>
    <xf numFmtId="0" fontId="3" fillId="3" borderId="0" xfId="0" applyFont="1" applyFill="1" applyBorder="1"/>
    <xf numFmtId="0" fontId="3" fillId="3" borderId="5" xfId="0" applyFont="1" applyFill="1" applyBorder="1"/>
    <xf numFmtId="42" fontId="3" fillId="3" borderId="4" xfId="0" applyNumberFormat="1" applyFont="1" applyFill="1" applyBorder="1"/>
    <xf numFmtId="42" fontId="3" fillId="3" borderId="0" xfId="0" applyNumberFormat="1" applyFont="1" applyFill="1" applyBorder="1"/>
    <xf numFmtId="0" fontId="10" fillId="2" borderId="0" xfId="0" applyFont="1" applyFill="1"/>
    <xf numFmtId="0" fontId="10" fillId="4" borderId="0" xfId="0" applyFont="1" applyFill="1"/>
    <xf numFmtId="0" fontId="0" fillId="4" borderId="0" xfId="0" applyFill="1"/>
    <xf numFmtId="0" fontId="3" fillId="4" borderId="0" xfId="0" applyFont="1" applyFill="1"/>
    <xf numFmtId="0" fontId="3" fillId="4" borderId="0" xfId="0" applyFont="1" applyFill="1" applyBorder="1"/>
    <xf numFmtId="2" fontId="3" fillId="4" borderId="0" xfId="0" applyNumberFormat="1" applyFont="1" applyFill="1" applyBorder="1"/>
    <xf numFmtId="0" fontId="3" fillId="4" borderId="5" xfId="0" applyFont="1" applyFill="1" applyBorder="1"/>
    <xf numFmtId="0" fontId="11" fillId="4" borderId="5" xfId="0" applyFont="1" applyFill="1" applyBorder="1"/>
    <xf numFmtId="0" fontId="12" fillId="2" borderId="0" xfId="0" applyFont="1" applyFill="1"/>
    <xf numFmtId="42" fontId="4" fillId="3" borderId="2" xfId="0" applyNumberFormat="1" applyFont="1" applyFill="1" applyBorder="1"/>
    <xf numFmtId="42" fontId="7" fillId="3" borderId="0" xfId="0" applyNumberFormat="1" applyFont="1" applyFill="1" applyBorder="1"/>
    <xf numFmtId="42" fontId="6" fillId="3" borderId="0" xfId="0" applyNumberFormat="1" applyFont="1" applyFill="1" applyBorder="1"/>
    <xf numFmtId="0" fontId="7" fillId="3" borderId="0" xfId="0" applyFont="1" applyFill="1" applyBorder="1"/>
    <xf numFmtId="41" fontId="7" fillId="3" borderId="0" xfId="0" applyNumberFormat="1" applyFont="1" applyFill="1" applyBorder="1"/>
    <xf numFmtId="0" fontId="3" fillId="3" borderId="4" xfId="0" applyFont="1" applyFill="1" applyBorder="1"/>
    <xf numFmtId="0" fontId="9" fillId="3" borderId="4" xfId="0" applyFont="1" applyFill="1" applyBorder="1" applyAlignment="1">
      <alignment horizontal="right"/>
    </xf>
    <xf numFmtId="0" fontId="9" fillId="3" borderId="0" xfId="0" applyFont="1" applyFill="1" applyBorder="1" applyAlignment="1">
      <alignment horizontal="right"/>
    </xf>
    <xf numFmtId="0" fontId="8" fillId="3" borderId="0" xfId="0" applyFont="1" applyFill="1" applyBorder="1" applyAlignment="1">
      <alignment horizontal="center"/>
    </xf>
    <xf numFmtId="0" fontId="8" fillId="3" borderId="5" xfId="0" applyFont="1" applyFill="1" applyBorder="1" applyAlignment="1">
      <alignment horizontal="center" wrapText="1"/>
    </xf>
    <xf numFmtId="0" fontId="14" fillId="5" borderId="14" xfId="0" applyFont="1" applyFill="1" applyBorder="1"/>
    <xf numFmtId="0" fontId="16" fillId="5" borderId="15" xfId="0" applyFont="1" applyFill="1" applyBorder="1"/>
    <xf numFmtId="0" fontId="17" fillId="5" borderId="16" xfId="0" applyFont="1" applyFill="1" applyBorder="1"/>
    <xf numFmtId="0" fontId="14" fillId="5" borderId="17" xfId="0" applyFont="1" applyFill="1" applyBorder="1"/>
    <xf numFmtId="0" fontId="15" fillId="5" borderId="18" xfId="0" applyFont="1" applyFill="1" applyBorder="1"/>
    <xf numFmtId="0" fontId="18" fillId="5" borderId="19" xfId="0" applyFont="1" applyFill="1" applyBorder="1"/>
    <xf numFmtId="42" fontId="7" fillId="3" borderId="4" xfId="0" applyNumberFormat="1" applyFont="1" applyFill="1" applyBorder="1"/>
    <xf numFmtId="0" fontId="20" fillId="2" borderId="0" xfId="0" applyFont="1" applyFill="1"/>
    <xf numFmtId="0" fontId="15" fillId="2" borderId="0" xfId="0" applyFont="1" applyFill="1" applyBorder="1"/>
    <xf numFmtId="0" fontId="15" fillId="2" borderId="20" xfId="0" applyFont="1" applyFill="1" applyBorder="1"/>
    <xf numFmtId="0" fontId="3" fillId="2" borderId="0" xfId="0" applyFont="1" applyFill="1" applyAlignment="1">
      <alignment horizontal="right"/>
    </xf>
    <xf numFmtId="0" fontId="9" fillId="2" borderId="0" xfId="0" applyFont="1" applyFill="1"/>
    <xf numFmtId="0" fontId="16" fillId="2" borderId="20" xfId="0" applyFont="1" applyFill="1" applyBorder="1"/>
    <xf numFmtId="0" fontId="3" fillId="2" borderId="0" xfId="0" applyFont="1" applyFill="1" applyAlignment="1">
      <alignment horizontal="center"/>
    </xf>
    <xf numFmtId="5" fontId="6" fillId="6" borderId="21" xfId="0" applyNumberFormat="1" applyFont="1" applyFill="1" applyBorder="1" applyAlignment="1">
      <alignment horizontal="center"/>
    </xf>
    <xf numFmtId="0" fontId="3" fillId="6" borderId="22" xfId="0" applyFont="1" applyFill="1" applyBorder="1" applyAlignment="1">
      <alignment horizontal="center"/>
    </xf>
    <xf numFmtId="164" fontId="6" fillId="2" borderId="0" xfId="0" applyNumberFormat="1" applyFont="1" applyFill="1" applyBorder="1" applyAlignment="1">
      <alignment horizontal="center"/>
    </xf>
    <xf numFmtId="164" fontId="3" fillId="2" borderId="0" xfId="0" applyNumberFormat="1" applyFont="1" applyFill="1" applyAlignment="1">
      <alignment horizontal="center"/>
    </xf>
    <xf numFmtId="164" fontId="6" fillId="7" borderId="21" xfId="0" applyNumberFormat="1" applyFont="1" applyFill="1" applyBorder="1" applyAlignment="1">
      <alignment horizontal="center"/>
    </xf>
    <xf numFmtId="164" fontId="6" fillId="6" borderId="21" xfId="0" applyNumberFormat="1" applyFont="1" applyFill="1" applyBorder="1" applyAlignment="1">
      <alignment horizontal="center"/>
    </xf>
    <xf numFmtId="0" fontId="3" fillId="7" borderId="22" xfId="0" applyFont="1" applyFill="1" applyBorder="1" applyAlignment="1">
      <alignment horizontal="center"/>
    </xf>
    <xf numFmtId="0" fontId="3" fillId="7" borderId="22" xfId="0" applyFont="1" applyFill="1" applyBorder="1" applyAlignment="1">
      <alignment horizontal="center" wrapText="1"/>
    </xf>
    <xf numFmtId="0" fontId="3" fillId="6" borderId="22" xfId="0" applyFont="1" applyFill="1" applyBorder="1" applyAlignment="1">
      <alignment horizontal="center" wrapText="1"/>
    </xf>
    <xf numFmtId="42" fontId="6" fillId="2" borderId="0" xfId="0" applyNumberFormat="1" applyFont="1" applyFill="1" applyBorder="1" applyAlignment="1">
      <alignment horizontal="center"/>
    </xf>
    <xf numFmtId="42" fontId="6" fillId="7" borderId="21" xfId="0" applyNumberFormat="1" applyFont="1" applyFill="1" applyBorder="1" applyAlignment="1">
      <alignment horizontal="center"/>
    </xf>
    <xf numFmtId="42" fontId="3" fillId="2" borderId="0" xfId="0" applyNumberFormat="1" applyFont="1" applyFill="1" applyAlignment="1">
      <alignment horizontal="center"/>
    </xf>
    <xf numFmtId="42" fontId="6" fillId="6" borderId="21" xfId="0" applyNumberFormat="1" applyFont="1" applyFill="1" applyBorder="1" applyAlignment="1">
      <alignment horizontal="center"/>
    </xf>
    <xf numFmtId="0" fontId="3" fillId="2" borderId="0" xfId="0" applyFont="1" applyFill="1" applyBorder="1" applyAlignment="1">
      <alignment horizontal="center"/>
    </xf>
    <xf numFmtId="0" fontId="20" fillId="7" borderId="22" xfId="0" applyFont="1" applyFill="1" applyBorder="1" applyAlignment="1">
      <alignment horizontal="center"/>
    </xf>
    <xf numFmtId="2" fontId="6" fillId="2" borderId="0" xfId="0" applyNumberFormat="1" applyFont="1" applyFill="1" applyBorder="1" applyAlignment="1">
      <alignment horizontal="center"/>
    </xf>
    <xf numFmtId="10" fontId="6" fillId="2" borderId="0" xfId="1" applyNumberFormat="1" applyFont="1" applyFill="1" applyBorder="1" applyAlignment="1">
      <alignment horizontal="center"/>
    </xf>
    <xf numFmtId="2" fontId="6" fillId="7" borderId="21" xfId="0" applyNumberFormat="1" applyFont="1" applyFill="1" applyBorder="1" applyAlignment="1">
      <alignment horizontal="center"/>
    </xf>
    <xf numFmtId="10" fontId="6" fillId="6" borderId="21" xfId="1" applyNumberFormat="1" applyFont="1" applyFill="1" applyBorder="1" applyAlignment="1">
      <alignment horizontal="center"/>
    </xf>
    <xf numFmtId="2" fontId="6" fillId="8" borderId="21" xfId="0" applyNumberFormat="1" applyFont="1" applyFill="1" applyBorder="1" applyAlignment="1">
      <alignment horizontal="center"/>
    </xf>
    <xf numFmtId="10" fontId="6" fillId="8" borderId="21" xfId="1" applyNumberFormat="1" applyFont="1" applyFill="1" applyBorder="1" applyAlignment="1">
      <alignment horizontal="center"/>
    </xf>
    <xf numFmtId="0" fontId="3" fillId="8" borderId="22" xfId="0" applyFont="1" applyFill="1" applyBorder="1" applyAlignment="1">
      <alignment horizontal="center" wrapText="1"/>
    </xf>
    <xf numFmtId="0" fontId="3" fillId="8" borderId="22" xfId="0" applyFont="1" applyFill="1" applyBorder="1" applyAlignment="1">
      <alignment horizontal="center"/>
    </xf>
    <xf numFmtId="10" fontId="6" fillId="9" borderId="21" xfId="1" applyNumberFormat="1" applyFont="1" applyFill="1" applyBorder="1" applyAlignment="1">
      <alignment horizontal="center"/>
    </xf>
    <xf numFmtId="0" fontId="3" fillId="9" borderId="22" xfId="0" applyFont="1" applyFill="1" applyBorder="1" applyAlignment="1">
      <alignment horizontal="center" wrapText="1"/>
    </xf>
    <xf numFmtId="0" fontId="3" fillId="3" borderId="1" xfId="0" applyFont="1" applyFill="1" applyBorder="1"/>
    <xf numFmtId="42" fontId="4" fillId="3" borderId="6" xfId="0" applyNumberFormat="1" applyFont="1" applyFill="1" applyBorder="1"/>
    <xf numFmtId="42" fontId="4" fillId="3" borderId="4" xfId="0" applyNumberFormat="1" applyFont="1" applyFill="1" applyBorder="1"/>
    <xf numFmtId="41" fontId="5" fillId="3" borderId="1" xfId="0" applyNumberFormat="1" applyFont="1" applyFill="1" applyBorder="1"/>
    <xf numFmtId="0" fontId="8" fillId="3" borderId="0" xfId="0" applyFont="1" applyFill="1" applyBorder="1"/>
    <xf numFmtId="0" fontId="21" fillId="2" borderId="0" xfId="0" applyFont="1" applyFill="1" applyAlignment="1">
      <alignment horizontal="right"/>
    </xf>
    <xf numFmtId="0" fontId="21" fillId="2" borderId="0" xfId="0" applyFont="1" applyFill="1" applyAlignment="1">
      <alignment horizontal="center"/>
    </xf>
    <xf numFmtId="0" fontId="16" fillId="5" borderId="14" xfId="0" applyFont="1" applyFill="1" applyBorder="1"/>
    <xf numFmtId="0" fontId="15" fillId="5" borderId="17" xfId="0" applyFont="1" applyFill="1" applyBorder="1"/>
    <xf numFmtId="0" fontId="5" fillId="2" borderId="0" xfId="0" applyFont="1" applyFill="1"/>
    <xf numFmtId="165" fontId="6" fillId="2" borderId="0" xfId="0" applyNumberFormat="1" applyFont="1" applyFill="1"/>
    <xf numFmtId="2" fontId="5" fillId="2" borderId="0" xfId="0" applyNumberFormat="1" applyFont="1" applyFill="1"/>
    <xf numFmtId="2" fontId="6" fillId="2" borderId="0" xfId="0" applyNumberFormat="1" applyFont="1" applyFill="1"/>
    <xf numFmtId="0" fontId="24" fillId="2" borderId="0" xfId="0" applyFont="1" applyFill="1"/>
    <xf numFmtId="2" fontId="24" fillId="2" borderId="0" xfId="0" applyNumberFormat="1" applyFont="1" applyFill="1"/>
    <xf numFmtId="2" fontId="24" fillId="2" borderId="0" xfId="0" applyNumberFormat="1" applyFont="1" applyFill="1" applyAlignment="1">
      <alignment horizontal="right"/>
    </xf>
    <xf numFmtId="0" fontId="3" fillId="2" borderId="0" xfId="0" quotePrefix="1" applyFont="1" applyFill="1"/>
    <xf numFmtId="0" fontId="0" fillId="2" borderId="0" xfId="0" applyFill="1"/>
    <xf numFmtId="0" fontId="25" fillId="11" borderId="0" xfId="2" applyFont="1" applyFill="1" applyBorder="1"/>
    <xf numFmtId="0" fontId="25" fillId="11" borderId="0" xfId="2" applyFont="1" applyFill="1"/>
    <xf numFmtId="0" fontId="26" fillId="11" borderId="0" xfId="2" applyFont="1" applyFill="1"/>
    <xf numFmtId="0" fontId="27" fillId="12" borderId="0" xfId="2" applyFont="1" applyFill="1" applyBorder="1"/>
    <xf numFmtId="0" fontId="25" fillId="12" borderId="0" xfId="2" applyFont="1" applyFill="1" applyBorder="1"/>
    <xf numFmtId="0" fontId="28" fillId="12" borderId="0" xfId="2" applyFont="1" applyFill="1" applyBorder="1"/>
    <xf numFmtId="2" fontId="29" fillId="11" borderId="0" xfId="2" applyNumberFormat="1" applyFont="1" applyFill="1" applyBorder="1" applyAlignment="1"/>
    <xf numFmtId="0" fontId="30" fillId="11" borderId="0" xfId="2" applyFont="1" applyFill="1" applyBorder="1"/>
    <xf numFmtId="0" fontId="31" fillId="13" borderId="0" xfId="0" applyFont="1" applyFill="1"/>
    <xf numFmtId="0" fontId="32" fillId="11" borderId="0" xfId="2" applyFont="1" applyFill="1" applyBorder="1"/>
    <xf numFmtId="0" fontId="33" fillId="11" borderId="0" xfId="2" applyFont="1" applyFill="1" applyBorder="1"/>
    <xf numFmtId="0" fontId="34" fillId="11" borderId="0" xfId="2" applyFont="1" applyFill="1" applyBorder="1"/>
    <xf numFmtId="0" fontId="26" fillId="11" borderId="0" xfId="2" applyFont="1" applyFill="1" applyBorder="1"/>
    <xf numFmtId="0" fontId="18" fillId="5" borderId="23" xfId="0" applyFont="1" applyFill="1" applyBorder="1"/>
    <xf numFmtId="0" fontId="15" fillId="5" borderId="24" xfId="0" applyFont="1" applyFill="1" applyBorder="1"/>
    <xf numFmtId="0" fontId="8" fillId="3" borderId="5" xfId="0" applyFont="1" applyFill="1" applyBorder="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left"/>
    </xf>
    <xf numFmtId="0" fontId="3" fillId="2" borderId="0" xfId="0" applyFont="1" applyFill="1" applyAlignment="1">
      <alignment horizontal="center" wrapText="1"/>
    </xf>
    <xf numFmtId="0" fontId="8" fillId="3" borderId="0" xfId="0" applyFont="1" applyFill="1" applyBorder="1" applyAlignment="1">
      <alignment horizontal="center"/>
    </xf>
    <xf numFmtId="0" fontId="9" fillId="2" borderId="0" xfId="0" applyFont="1" applyFill="1" applyAlignment="1">
      <alignment horizontal="center"/>
    </xf>
    <xf numFmtId="0" fontId="3" fillId="2" borderId="0" xfId="0" applyFont="1" applyFill="1" applyAlignment="1">
      <alignment wrapText="1"/>
    </xf>
    <xf numFmtId="0" fontId="18" fillId="5" borderId="15" xfId="0" applyFont="1" applyFill="1" applyBorder="1"/>
    <xf numFmtId="42" fontId="4" fillId="3" borderId="25" xfId="0" applyNumberFormat="1" applyFont="1" applyFill="1" applyBorder="1"/>
    <xf numFmtId="9" fontId="7" fillId="2" borderId="0" xfId="3" applyFont="1" applyFill="1" applyAlignment="1">
      <alignment horizontal="center"/>
    </xf>
    <xf numFmtId="42" fontId="4" fillId="3" borderId="0" xfId="0" applyNumberFormat="1" applyFont="1" applyFill="1" applyBorder="1"/>
    <xf numFmtId="42" fontId="4" fillId="2" borderId="0" xfId="0" applyNumberFormat="1" applyFont="1" applyFill="1"/>
    <xf numFmtId="9" fontId="7" fillId="2" borderId="0" xfId="3" applyFont="1" applyFill="1"/>
    <xf numFmtId="0" fontId="9" fillId="2" borderId="0" xfId="0" applyFont="1" applyFill="1" applyAlignment="1"/>
    <xf numFmtId="42" fontId="7" fillId="2" borderId="0" xfId="0" applyNumberFormat="1" applyFont="1" applyFill="1"/>
    <xf numFmtId="9" fontId="4" fillId="2" borderId="0" xfId="3" applyFont="1" applyFill="1"/>
    <xf numFmtId="42" fontId="4" fillId="2" borderId="0" xfId="0" applyNumberFormat="1" applyFont="1" applyFill="1" applyBorder="1"/>
    <xf numFmtId="0" fontId="4" fillId="2" borderId="0" xfId="0" applyFont="1" applyFill="1"/>
    <xf numFmtId="9" fontId="4" fillId="3" borderId="2" xfId="3" applyFont="1" applyFill="1" applyBorder="1"/>
    <xf numFmtId="42" fontId="4" fillId="3" borderId="1" xfId="0" applyNumberFormat="1" applyFont="1" applyFill="1" applyBorder="1" applyAlignment="1">
      <alignment horizontal="right"/>
    </xf>
    <xf numFmtId="42" fontId="4" fillId="3" borderId="2" xfId="3" applyNumberFormat="1" applyFont="1" applyFill="1" applyBorder="1"/>
    <xf numFmtId="10" fontId="4" fillId="2" borderId="0" xfId="3" applyNumberFormat="1" applyFont="1" applyFill="1" applyAlignment="1">
      <alignment horizontal="left"/>
    </xf>
    <xf numFmtId="167" fontId="4" fillId="2" borderId="0" xfId="0" applyNumberFormat="1" applyFont="1" applyFill="1"/>
    <xf numFmtId="0" fontId="0" fillId="2" borderId="9" xfId="0" applyFill="1" applyBorder="1"/>
    <xf numFmtId="0" fontId="0" fillId="2" borderId="8" xfId="0" applyFill="1" applyBorder="1"/>
    <xf numFmtId="0" fontId="37" fillId="2" borderId="5" xfId="0" applyFont="1" applyFill="1" applyBorder="1"/>
    <xf numFmtId="0" fontId="17" fillId="5" borderId="15" xfId="0" applyFont="1" applyFill="1" applyBorder="1"/>
    <xf numFmtId="0" fontId="17" fillId="5" borderId="14" xfId="0" applyFont="1" applyFill="1" applyBorder="1"/>
    <xf numFmtId="0" fontId="0" fillId="2" borderId="0" xfId="0" applyFill="1" applyBorder="1"/>
    <xf numFmtId="0" fontId="0" fillId="2" borderId="5" xfId="0" applyFill="1" applyBorder="1"/>
    <xf numFmtId="0" fontId="3" fillId="2" borderId="0" xfId="0" applyFont="1" applyFill="1" applyBorder="1"/>
    <xf numFmtId="0" fontId="3" fillId="2" borderId="5" xfId="0" applyFont="1" applyFill="1" applyBorder="1"/>
    <xf numFmtId="168" fontId="4" fillId="3" borderId="1" xfId="0" applyNumberFormat="1" applyFont="1" applyFill="1" applyBorder="1"/>
    <xf numFmtId="2" fontId="3" fillId="2" borderId="0" xfId="0" applyNumberFormat="1" applyFont="1" applyFill="1" applyBorder="1"/>
    <xf numFmtId="0" fontId="3" fillId="3" borderId="9" xfId="0" applyFont="1" applyFill="1" applyBorder="1"/>
    <xf numFmtId="2" fontId="3" fillId="3" borderId="8" xfId="0" applyNumberFormat="1" applyFont="1" applyFill="1" applyBorder="1" applyAlignment="1">
      <alignment horizontal="center" wrapText="1"/>
    </xf>
    <xf numFmtId="0" fontId="3" fillId="3" borderId="8" xfId="0" applyFont="1" applyFill="1" applyBorder="1" applyAlignment="1">
      <alignment horizontal="center" wrapText="1"/>
    </xf>
    <xf numFmtId="0" fontId="3" fillId="3" borderId="7" xfId="0" applyFont="1" applyFill="1" applyBorder="1" applyAlignment="1">
      <alignment horizontal="center" wrapText="1"/>
    </xf>
    <xf numFmtId="171" fontId="3" fillId="3" borderId="0" xfId="0" applyNumberFormat="1" applyFont="1" applyFill="1" applyBorder="1"/>
    <xf numFmtId="171" fontId="3" fillId="3" borderId="4" xfId="0" applyNumberFormat="1" applyFont="1" applyFill="1" applyBorder="1"/>
    <xf numFmtId="0" fontId="15" fillId="5" borderId="26" xfId="0" applyFont="1" applyFill="1" applyBorder="1"/>
    <xf numFmtId="0" fontId="38" fillId="2" borderId="0" xfId="0" applyFont="1" applyFill="1"/>
    <xf numFmtId="44" fontId="3" fillId="3" borderId="4" xfId="0" applyNumberFormat="1" applyFont="1" applyFill="1" applyBorder="1"/>
    <xf numFmtId="0" fontId="8" fillId="2" borderId="0" xfId="0" applyFont="1" applyFill="1"/>
    <xf numFmtId="0" fontId="17" fillId="5" borderId="23" xfId="0" applyFont="1" applyFill="1" applyBorder="1"/>
    <xf numFmtId="9" fontId="5" fillId="2" borderId="0" xfId="3" applyFont="1" applyFill="1" applyAlignment="1">
      <alignment horizontal="center"/>
    </xf>
    <xf numFmtId="0" fontId="20" fillId="10" borderId="5" xfId="0" applyFont="1" applyFill="1" applyBorder="1"/>
    <xf numFmtId="0" fontId="6" fillId="10" borderId="0" xfId="0" applyFont="1" applyFill="1" applyBorder="1"/>
    <xf numFmtId="0" fontId="6" fillId="10" borderId="3" xfId="0" applyFont="1" applyFill="1" applyBorder="1"/>
    <xf numFmtId="0" fontId="6" fillId="10" borderId="2" xfId="0" applyFont="1" applyFill="1" applyBorder="1"/>
    <xf numFmtId="0" fontId="6" fillId="10" borderId="1" xfId="0" applyFont="1" applyFill="1" applyBorder="1"/>
    <xf numFmtId="0" fontId="3" fillId="10" borderId="0" xfId="0" applyFont="1" applyFill="1" applyBorder="1"/>
    <xf numFmtId="0" fontId="3" fillId="10" borderId="5" xfId="0" applyFont="1" applyFill="1" applyBorder="1"/>
    <xf numFmtId="0" fontId="3" fillId="10" borderId="3" xfId="0" applyFont="1" applyFill="1" applyBorder="1"/>
    <xf numFmtId="0" fontId="3" fillId="10" borderId="2" xfId="0" applyFont="1" applyFill="1" applyBorder="1"/>
    <xf numFmtId="0" fontId="3" fillId="10" borderId="1" xfId="0" applyFont="1" applyFill="1" applyBorder="1"/>
    <xf numFmtId="0" fontId="3" fillId="2" borderId="0" xfId="0" applyFont="1" applyFill="1"/>
    <xf numFmtId="42" fontId="3" fillId="2" borderId="0" xfId="0" applyNumberFormat="1" applyFont="1" applyFill="1"/>
    <xf numFmtId="44" fontId="3" fillId="2" borderId="0" xfId="0" applyNumberFormat="1" applyFont="1" applyFill="1"/>
    <xf numFmtId="173" fontId="3" fillId="2" borderId="0" xfId="0" applyNumberFormat="1" applyFont="1" applyFill="1"/>
    <xf numFmtId="174" fontId="3" fillId="2" borderId="0" xfId="0" applyNumberFormat="1" applyFont="1" applyFill="1"/>
    <xf numFmtId="44" fontId="3" fillId="2" borderId="0" xfId="0" applyNumberFormat="1" applyFont="1" applyFill="1" applyBorder="1"/>
    <xf numFmtId="175" fontId="3" fillId="2" borderId="0" xfId="0" applyNumberFormat="1" applyFont="1" applyFill="1" applyBorder="1"/>
    <xf numFmtId="172" fontId="3" fillId="2" borderId="0" xfId="0" applyNumberFormat="1" applyFont="1" applyFill="1" applyBorder="1"/>
    <xf numFmtId="173" fontId="3" fillId="2" borderId="0" xfId="0" applyNumberFormat="1" applyFont="1" applyFill="1" applyBorder="1"/>
    <xf numFmtId="10" fontId="3" fillId="2" borderId="0" xfId="1" applyNumberFormat="1" applyFont="1" applyFill="1"/>
    <xf numFmtId="176" fontId="3" fillId="2" borderId="0" xfId="0" applyNumberFormat="1" applyFont="1" applyFill="1"/>
    <xf numFmtId="0" fontId="40" fillId="12" borderId="0" xfId="2" applyFont="1" applyFill="1" applyBorder="1"/>
    <xf numFmtId="0" fontId="41" fillId="12" borderId="0" xfId="2" applyFont="1" applyFill="1" applyBorder="1"/>
    <xf numFmtId="42" fontId="42" fillId="3" borderId="0" xfId="0" applyNumberFormat="1" applyFont="1" applyFill="1" applyBorder="1"/>
    <xf numFmtId="41" fontId="42" fillId="3" borderId="0" xfId="0" applyNumberFormat="1" applyFont="1" applyFill="1" applyBorder="1"/>
    <xf numFmtId="41" fontId="42" fillId="3" borderId="2" xfId="0" applyNumberFormat="1" applyFont="1" applyFill="1" applyBorder="1"/>
    <xf numFmtId="42" fontId="42" fillId="3" borderId="2" xfId="0" applyNumberFormat="1" applyFont="1" applyFill="1" applyBorder="1"/>
    <xf numFmtId="42" fontId="43" fillId="3" borderId="0" xfId="0" applyNumberFormat="1" applyFont="1" applyFill="1" applyBorder="1"/>
    <xf numFmtId="41" fontId="43" fillId="3" borderId="0" xfId="0" applyNumberFormat="1" applyFont="1" applyFill="1" applyBorder="1"/>
    <xf numFmtId="41" fontId="43" fillId="3" borderId="2" xfId="0" applyNumberFormat="1" applyFont="1" applyFill="1" applyBorder="1"/>
    <xf numFmtId="42" fontId="43" fillId="3" borderId="2" xfId="0" applyNumberFormat="1" applyFont="1" applyFill="1" applyBorder="1"/>
    <xf numFmtId="42" fontId="43" fillId="3" borderId="13" xfId="0" applyNumberFormat="1" applyFont="1" applyFill="1" applyBorder="1"/>
    <xf numFmtId="42" fontId="43" fillId="3" borderId="4" xfId="0" applyNumberFormat="1" applyFont="1" applyFill="1" applyBorder="1"/>
    <xf numFmtId="41" fontId="43" fillId="3" borderId="1" xfId="0" applyNumberFormat="1" applyFont="1" applyFill="1" applyBorder="1"/>
    <xf numFmtId="42" fontId="43" fillId="3" borderId="12" xfId="0" applyNumberFormat="1" applyFont="1" applyFill="1" applyBorder="1"/>
    <xf numFmtId="42" fontId="43" fillId="3" borderId="10" xfId="0" applyNumberFormat="1" applyFont="1" applyFill="1" applyBorder="1"/>
    <xf numFmtId="42" fontId="43" fillId="3" borderId="11" xfId="0" applyNumberFormat="1" applyFont="1" applyFill="1" applyBorder="1"/>
    <xf numFmtId="166" fontId="43" fillId="3" borderId="0" xfId="1" applyNumberFormat="1" applyFont="1" applyFill="1" applyBorder="1"/>
    <xf numFmtId="166" fontId="43" fillId="3" borderId="2" xfId="1" applyNumberFormat="1" applyFont="1" applyFill="1" applyBorder="1"/>
    <xf numFmtId="166" fontId="43" fillId="3" borderId="13" xfId="1" applyNumberFormat="1" applyFont="1" applyFill="1" applyBorder="1"/>
    <xf numFmtId="42" fontId="44" fillId="3" borderId="0" xfId="0" applyNumberFormat="1" applyFont="1" applyFill="1" applyBorder="1"/>
    <xf numFmtId="166" fontId="44" fillId="3" borderId="0" xfId="1" applyNumberFormat="1" applyFont="1" applyFill="1" applyBorder="1"/>
    <xf numFmtId="166" fontId="43" fillId="3" borderId="11" xfId="1" applyNumberFormat="1" applyFont="1" applyFill="1" applyBorder="1"/>
    <xf numFmtId="166" fontId="43" fillId="3" borderId="4" xfId="1" applyNumberFormat="1" applyFont="1" applyFill="1" applyBorder="1"/>
    <xf numFmtId="166" fontId="43" fillId="3" borderId="1" xfId="1" applyNumberFormat="1" applyFont="1" applyFill="1" applyBorder="1"/>
    <xf numFmtId="166" fontId="43" fillId="3" borderId="12" xfId="1" applyNumberFormat="1" applyFont="1" applyFill="1" applyBorder="1"/>
    <xf numFmtId="166" fontId="43" fillId="3" borderId="10" xfId="1" applyNumberFormat="1" applyFont="1" applyFill="1" applyBorder="1"/>
    <xf numFmtId="42" fontId="44" fillId="2" borderId="0" xfId="0" applyNumberFormat="1" applyFont="1" applyFill="1"/>
    <xf numFmtId="41" fontId="44" fillId="2" borderId="0" xfId="0" applyNumberFormat="1" applyFont="1" applyFill="1"/>
    <xf numFmtId="41" fontId="44" fillId="2" borderId="2" xfId="0" applyNumberFormat="1" applyFont="1" applyFill="1" applyBorder="1"/>
    <xf numFmtId="42" fontId="43" fillId="3" borderId="7" xfId="0" applyNumberFormat="1" applyFont="1" applyFill="1" applyBorder="1"/>
    <xf numFmtId="42" fontId="44" fillId="3" borderId="4" xfId="0" applyNumberFormat="1" applyFont="1" applyFill="1" applyBorder="1"/>
    <xf numFmtId="41" fontId="43" fillId="3" borderId="4" xfId="0" applyNumberFormat="1" applyFont="1" applyFill="1" applyBorder="1"/>
    <xf numFmtId="42" fontId="44" fillId="3" borderId="6" xfId="0" applyNumberFormat="1" applyFont="1" applyFill="1" applyBorder="1"/>
    <xf numFmtId="9" fontId="45" fillId="2" borderId="0" xfId="1" applyFont="1" applyFill="1"/>
    <xf numFmtId="42" fontId="42" fillId="3" borderId="4" xfId="0" applyNumberFormat="1" applyFont="1" applyFill="1" applyBorder="1"/>
    <xf numFmtId="41" fontId="42" fillId="3" borderId="4" xfId="0" applyNumberFormat="1" applyFont="1" applyFill="1" applyBorder="1"/>
    <xf numFmtId="41" fontId="42" fillId="3" borderId="1" xfId="0" applyNumberFormat="1" applyFont="1" applyFill="1" applyBorder="1"/>
    <xf numFmtId="41" fontId="45" fillId="3" borderId="1" xfId="0" applyNumberFormat="1" applyFont="1" applyFill="1" applyBorder="1"/>
    <xf numFmtId="42" fontId="45" fillId="3" borderId="4" xfId="0" applyNumberFormat="1" applyFont="1" applyFill="1" applyBorder="1"/>
    <xf numFmtId="43" fontId="44" fillId="2" borderId="0" xfId="0" applyNumberFormat="1" applyFont="1" applyFill="1" applyAlignment="1">
      <alignment horizontal="right"/>
    </xf>
    <xf numFmtId="10" fontId="44" fillId="2" borderId="0" xfId="1" applyNumberFormat="1" applyFont="1" applyFill="1" applyAlignment="1">
      <alignment horizontal="right"/>
    </xf>
    <xf numFmtId="44" fontId="44" fillId="2" borderId="0" xfId="0" applyNumberFormat="1" applyFont="1" applyFill="1" applyAlignment="1">
      <alignment horizontal="right"/>
    </xf>
    <xf numFmtId="43" fontId="45" fillId="2" borderId="0" xfId="0" applyNumberFormat="1" applyFont="1" applyFill="1" applyAlignment="1">
      <alignment horizontal="right"/>
    </xf>
    <xf numFmtId="44" fontId="45" fillId="2" borderId="0" xfId="0" applyNumberFormat="1" applyFont="1" applyFill="1" applyAlignment="1">
      <alignment horizontal="right"/>
    </xf>
    <xf numFmtId="2" fontId="45" fillId="2" borderId="0" xfId="0" applyNumberFormat="1" applyFont="1" applyFill="1"/>
    <xf numFmtId="10" fontId="45" fillId="2" borderId="0" xfId="1" applyNumberFormat="1" applyFont="1" applyFill="1"/>
    <xf numFmtId="0" fontId="1" fillId="2" borderId="0" xfId="0" applyFont="1" applyFill="1"/>
    <xf numFmtId="2" fontId="44" fillId="2" borderId="0" xfId="0" applyNumberFormat="1" applyFont="1" applyFill="1"/>
    <xf numFmtId="165" fontId="44" fillId="2" borderId="0" xfId="0" applyNumberFormat="1" applyFont="1" applyFill="1" applyAlignment="1">
      <alignment horizontal="center"/>
    </xf>
    <xf numFmtId="165" fontId="44" fillId="2" borderId="0" xfId="0" applyNumberFormat="1" applyFont="1" applyFill="1"/>
    <xf numFmtId="0" fontId="44" fillId="2" borderId="0" xfId="0" applyFont="1" applyFill="1"/>
    <xf numFmtId="10" fontId="44" fillId="2" borderId="0" xfId="1" applyNumberFormat="1" applyFont="1" applyFill="1"/>
    <xf numFmtId="10" fontId="44" fillId="2" borderId="0" xfId="0" applyNumberFormat="1" applyFont="1" applyFill="1"/>
    <xf numFmtId="43" fontId="44" fillId="2" borderId="0" xfId="0" applyNumberFormat="1" applyFont="1" applyFill="1"/>
    <xf numFmtId="42" fontId="44" fillId="3" borderId="13" xfId="0" applyNumberFormat="1" applyFont="1" applyFill="1" applyBorder="1"/>
    <xf numFmtId="42" fontId="44" fillId="3" borderId="11" xfId="0" applyNumberFormat="1" applyFont="1" applyFill="1" applyBorder="1"/>
    <xf numFmtId="42" fontId="44" fillId="3" borderId="10" xfId="0" applyNumberFormat="1" applyFont="1" applyFill="1" applyBorder="1"/>
    <xf numFmtId="42" fontId="44" fillId="3" borderId="12" xfId="0" applyNumberFormat="1" applyFont="1" applyFill="1" applyBorder="1"/>
    <xf numFmtId="42" fontId="43" fillId="3" borderId="6" xfId="0" applyNumberFormat="1" applyFont="1" applyFill="1" applyBorder="1"/>
    <xf numFmtId="42" fontId="45" fillId="3" borderId="0" xfId="0" applyNumberFormat="1" applyFont="1" applyFill="1" applyBorder="1"/>
    <xf numFmtId="41" fontId="45" fillId="3" borderId="0" xfId="0" applyNumberFormat="1" applyFont="1" applyFill="1" applyBorder="1"/>
    <xf numFmtId="41" fontId="45" fillId="3" borderId="2" xfId="0" applyNumberFormat="1" applyFont="1" applyFill="1" applyBorder="1"/>
    <xf numFmtId="42" fontId="45" fillId="3" borderId="2" xfId="0" applyNumberFormat="1" applyFont="1" applyFill="1" applyBorder="1"/>
    <xf numFmtId="41" fontId="45" fillId="3" borderId="4" xfId="0" applyNumberFormat="1" applyFont="1" applyFill="1" applyBorder="1"/>
    <xf numFmtId="42" fontId="45" fillId="3" borderId="1" xfId="0" applyNumberFormat="1" applyFont="1" applyFill="1" applyBorder="1"/>
    <xf numFmtId="9" fontId="42" fillId="2" borderId="0" xfId="3" applyFont="1" applyFill="1" applyAlignment="1">
      <alignment horizontal="center"/>
    </xf>
    <xf numFmtId="42" fontId="43" fillId="3" borderId="25" xfId="0" applyNumberFormat="1" applyFont="1" applyFill="1" applyBorder="1"/>
    <xf numFmtId="42" fontId="42" fillId="2" borderId="0" xfId="0" applyNumberFormat="1" applyFont="1" applyFill="1"/>
    <xf numFmtId="9" fontId="43" fillId="2" borderId="0" xfId="3" applyFont="1" applyFill="1"/>
    <xf numFmtId="10" fontId="43" fillId="2" borderId="0" xfId="3" applyNumberFormat="1" applyFont="1" applyFill="1"/>
    <xf numFmtId="42" fontId="43" fillId="2" borderId="0" xfId="0" applyNumberFormat="1" applyFont="1" applyFill="1"/>
    <xf numFmtId="0" fontId="43" fillId="2" borderId="0" xfId="0" applyFont="1" applyFill="1" applyAlignment="1">
      <alignment horizontal="center"/>
    </xf>
    <xf numFmtId="9" fontId="43" fillId="3" borderId="0" xfId="3" applyFont="1" applyFill="1" applyBorder="1"/>
    <xf numFmtId="9" fontId="43" fillId="3" borderId="2" xfId="3" applyFont="1" applyFill="1" applyBorder="1"/>
    <xf numFmtId="9" fontId="43" fillId="3" borderId="13" xfId="3" applyFont="1" applyFill="1" applyBorder="1"/>
    <xf numFmtId="9" fontId="43" fillId="3" borderId="11" xfId="3" applyFont="1" applyFill="1" applyBorder="1"/>
    <xf numFmtId="9" fontId="43" fillId="3" borderId="4" xfId="3" applyFont="1" applyFill="1" applyBorder="1"/>
    <xf numFmtId="42" fontId="43" fillId="3" borderId="4" xfId="3" applyNumberFormat="1" applyFont="1" applyFill="1" applyBorder="1"/>
    <xf numFmtId="41" fontId="43" fillId="3" borderId="1" xfId="0" applyNumberFormat="1" applyFont="1" applyFill="1" applyBorder="1" applyAlignment="1">
      <alignment horizontal="right"/>
    </xf>
    <xf numFmtId="42" fontId="43" fillId="3" borderId="12" xfId="0" applyNumberFormat="1" applyFont="1" applyFill="1" applyBorder="1" applyAlignment="1">
      <alignment horizontal="right"/>
    </xf>
    <xf numFmtId="42" fontId="43" fillId="3" borderId="4" xfId="0" applyNumberFormat="1" applyFont="1" applyFill="1" applyBorder="1" applyAlignment="1">
      <alignment horizontal="right"/>
    </xf>
    <xf numFmtId="42" fontId="43" fillId="3" borderId="10" xfId="0" applyNumberFormat="1" applyFont="1" applyFill="1" applyBorder="1" applyAlignment="1">
      <alignment horizontal="right"/>
    </xf>
    <xf numFmtId="42" fontId="43" fillId="3" borderId="0" xfId="3" applyNumberFormat="1" applyFont="1" applyFill="1" applyBorder="1"/>
    <xf numFmtId="41" fontId="43" fillId="3" borderId="0" xfId="3" applyNumberFormat="1" applyFont="1" applyFill="1" applyBorder="1"/>
    <xf numFmtId="41" fontId="43" fillId="3" borderId="2" xfId="3" applyNumberFormat="1" applyFont="1" applyFill="1" applyBorder="1"/>
    <xf numFmtId="42" fontId="43" fillId="3" borderId="13" xfId="3" applyNumberFormat="1" applyFont="1" applyFill="1" applyBorder="1"/>
    <xf numFmtId="42" fontId="43" fillId="3" borderId="2" xfId="3" applyNumberFormat="1" applyFont="1" applyFill="1" applyBorder="1"/>
    <xf numFmtId="41" fontId="42" fillId="3" borderId="1" xfId="0" applyNumberFormat="1" applyFont="1" applyFill="1" applyBorder="1" applyAlignment="1">
      <alignment horizontal="right"/>
    </xf>
    <xf numFmtId="42" fontId="42" fillId="3" borderId="12" xfId="0" applyNumberFormat="1" applyFont="1" applyFill="1" applyBorder="1" applyAlignment="1">
      <alignment horizontal="right"/>
    </xf>
    <xf numFmtId="42" fontId="42" fillId="3" borderId="4" xfId="0" applyNumberFormat="1" applyFont="1" applyFill="1" applyBorder="1" applyAlignment="1">
      <alignment horizontal="right"/>
    </xf>
    <xf numFmtId="42" fontId="42" fillId="3" borderId="1" xfId="0" applyNumberFormat="1" applyFont="1" applyFill="1" applyBorder="1" applyAlignment="1">
      <alignment horizontal="right"/>
    </xf>
    <xf numFmtId="42" fontId="42" fillId="3" borderId="10" xfId="0" applyNumberFormat="1" applyFont="1" applyFill="1" applyBorder="1" applyAlignment="1">
      <alignment horizontal="right"/>
    </xf>
    <xf numFmtId="42" fontId="43" fillId="3" borderId="11" xfId="3" applyNumberFormat="1" applyFont="1" applyFill="1" applyBorder="1"/>
    <xf numFmtId="44" fontId="43" fillId="2" borderId="0" xfId="0" applyNumberFormat="1" applyFont="1" applyFill="1"/>
    <xf numFmtId="10" fontId="43" fillId="2" borderId="0" xfId="3" applyNumberFormat="1" applyFont="1" applyFill="1" applyAlignment="1">
      <alignment horizontal="right"/>
    </xf>
    <xf numFmtId="165" fontId="43" fillId="2" borderId="0" xfId="0" applyNumberFormat="1" applyFont="1" applyFill="1"/>
    <xf numFmtId="167" fontId="43" fillId="2" borderId="0" xfId="0" applyNumberFormat="1" applyFont="1" applyFill="1"/>
    <xf numFmtId="9" fontId="42" fillId="2" borderId="0" xfId="3" applyFont="1" applyFill="1" applyBorder="1"/>
    <xf numFmtId="9" fontId="43" fillId="2" borderId="0" xfId="3" applyFont="1" applyFill="1" applyBorder="1"/>
    <xf numFmtId="168" fontId="43" fillId="3" borderId="4" xfId="0" applyNumberFormat="1" applyFont="1" applyFill="1" applyBorder="1"/>
    <xf numFmtId="169" fontId="43" fillId="3" borderId="4" xfId="0" applyNumberFormat="1" applyFont="1" applyFill="1" applyBorder="1"/>
    <xf numFmtId="168" fontId="43" fillId="3" borderId="6" xfId="0" applyNumberFormat="1" applyFont="1" applyFill="1" applyBorder="1"/>
    <xf numFmtId="168" fontId="43" fillId="3" borderId="0" xfId="0" applyNumberFormat="1" applyFont="1" applyFill="1" applyBorder="1"/>
    <xf numFmtId="169" fontId="43" fillId="3" borderId="0" xfId="0" applyNumberFormat="1" applyFont="1" applyFill="1" applyBorder="1"/>
    <xf numFmtId="168" fontId="43" fillId="3" borderId="25" xfId="0" applyNumberFormat="1" applyFont="1" applyFill="1" applyBorder="1"/>
    <xf numFmtId="169" fontId="43" fillId="3" borderId="1" xfId="0" applyNumberFormat="1" applyFont="1" applyFill="1" applyBorder="1"/>
    <xf numFmtId="44" fontId="43" fillId="2" borderId="0" xfId="0" applyNumberFormat="1" applyFont="1" applyFill="1" applyBorder="1"/>
    <xf numFmtId="170" fontId="43" fillId="2" borderId="0" xfId="0" applyNumberFormat="1" applyFont="1" applyFill="1" applyBorder="1"/>
    <xf numFmtId="2" fontId="43" fillId="2" borderId="0" xfId="0" applyNumberFormat="1" applyFont="1" applyFill="1" applyBorder="1"/>
    <xf numFmtId="44" fontId="43" fillId="3" borderId="0" xfId="0" applyNumberFormat="1" applyFont="1" applyFill="1" applyBorder="1"/>
    <xf numFmtId="43" fontId="43" fillId="3" borderId="4" xfId="0" applyNumberFormat="1" applyFont="1" applyFill="1" applyBorder="1"/>
    <xf numFmtId="43" fontId="43" fillId="3" borderId="0" xfId="0" applyNumberFormat="1" applyFont="1" applyFill="1" applyBorder="1"/>
    <xf numFmtId="43" fontId="43" fillId="3" borderId="2" xfId="0" applyNumberFormat="1" applyFont="1" applyFill="1" applyBorder="1"/>
    <xf numFmtId="43" fontId="43" fillId="3" borderId="1" xfId="0" applyNumberFormat="1" applyFont="1" applyFill="1" applyBorder="1"/>
    <xf numFmtId="9" fontId="42" fillId="3" borderId="5" xfId="3" applyFont="1" applyFill="1" applyBorder="1"/>
    <xf numFmtId="9" fontId="42" fillId="3" borderId="3" xfId="3" applyFont="1" applyFill="1" applyBorder="1"/>
    <xf numFmtId="10" fontId="43" fillId="2" borderId="0" xfId="3" applyNumberFormat="1" applyFont="1" applyFill="1" applyBorder="1"/>
    <xf numFmtId="9" fontId="45" fillId="2" borderId="0" xfId="3" applyFont="1" applyFill="1"/>
    <xf numFmtId="44" fontId="45" fillId="3" borderId="4" xfId="0" applyNumberFormat="1" applyFont="1" applyFill="1" applyBorder="1"/>
    <xf numFmtId="43" fontId="45" fillId="3" borderId="4" xfId="0" applyNumberFormat="1" applyFont="1" applyFill="1" applyBorder="1"/>
    <xf numFmtId="43" fontId="45" fillId="3" borderId="1" xfId="0" applyNumberFormat="1" applyFont="1" applyFill="1" applyBorder="1"/>
    <xf numFmtId="44" fontId="45" fillId="3" borderId="0" xfId="0" applyNumberFormat="1" applyFont="1" applyFill="1" applyBorder="1"/>
    <xf numFmtId="43" fontId="45" fillId="3" borderId="0" xfId="0" applyNumberFormat="1" applyFont="1" applyFill="1" applyBorder="1"/>
    <xf numFmtId="44" fontId="44" fillId="3" borderId="4" xfId="0" applyNumberFormat="1" applyFont="1" applyFill="1" applyBorder="1"/>
    <xf numFmtId="43" fontId="44" fillId="3" borderId="1" xfId="0" applyNumberFormat="1" applyFont="1" applyFill="1" applyBorder="1"/>
    <xf numFmtId="44" fontId="44" fillId="3" borderId="6" xfId="0" applyNumberFormat="1" applyFont="1" applyFill="1" applyBorder="1"/>
    <xf numFmtId="44" fontId="44" fillId="3" borderId="25" xfId="0" applyNumberFormat="1" applyFont="1" applyFill="1" applyBorder="1"/>
    <xf numFmtId="2" fontId="44" fillId="10" borderId="0" xfId="0" applyNumberFormat="1" applyFont="1" applyFill="1"/>
    <xf numFmtId="44" fontId="44" fillId="10" borderId="4" xfId="0" applyNumberFormat="1" applyFont="1" applyFill="1" applyBorder="1"/>
    <xf numFmtId="43" fontId="44" fillId="10" borderId="4" xfId="0" applyNumberFormat="1" applyFont="1" applyFill="1" applyBorder="1"/>
    <xf numFmtId="43" fontId="44" fillId="10" borderId="1" xfId="0" applyNumberFormat="1" applyFont="1" applyFill="1" applyBorder="1"/>
    <xf numFmtId="44" fontId="44" fillId="10" borderId="6" xfId="0" applyNumberFormat="1" applyFont="1" applyFill="1" applyBorder="1"/>
    <xf numFmtId="44" fontId="44" fillId="10" borderId="0" xfId="0" applyNumberFormat="1" applyFont="1" applyFill="1" applyBorder="1"/>
    <xf numFmtId="43" fontId="44" fillId="10" borderId="0" xfId="0" applyNumberFormat="1" applyFont="1" applyFill="1" applyBorder="1"/>
    <xf numFmtId="44" fontId="44" fillId="10" borderId="25" xfId="0" applyNumberFormat="1" applyFont="1" applyFill="1" applyBorder="1"/>
    <xf numFmtId="0" fontId="9" fillId="3" borderId="9" xfId="0" applyFont="1" applyFill="1" applyBorder="1" applyAlignment="1">
      <alignment horizontal="center"/>
    </xf>
    <xf numFmtId="0" fontId="9" fillId="3" borderId="8" xfId="0" applyFont="1" applyFill="1" applyBorder="1" applyAlignment="1">
      <alignment horizontal="center"/>
    </xf>
    <xf numFmtId="0" fontId="9" fillId="3" borderId="7" xfId="0" applyFont="1" applyFill="1" applyBorder="1" applyAlignment="1">
      <alignment horizontal="center"/>
    </xf>
    <xf numFmtId="0" fontId="8" fillId="3" borderId="5" xfId="0" applyFont="1" applyFill="1" applyBorder="1" applyAlignment="1">
      <alignment horizontal="center" wrapText="1"/>
    </xf>
    <xf numFmtId="0" fontId="8" fillId="3" borderId="0" xfId="0" applyFont="1" applyFill="1" applyBorder="1" applyAlignment="1">
      <alignment horizontal="center" wrapText="1"/>
    </xf>
    <xf numFmtId="0" fontId="8" fillId="3" borderId="4" xfId="0" applyFont="1" applyFill="1" applyBorder="1" applyAlignment="1">
      <alignment horizontal="center" wrapText="1"/>
    </xf>
    <xf numFmtId="0" fontId="1" fillId="2" borderId="0" xfId="0" applyFont="1" applyFill="1" applyAlignment="1">
      <alignment horizontal="left" wrapText="1"/>
    </xf>
    <xf numFmtId="0" fontId="3" fillId="2" borderId="0" xfId="0" applyFont="1" applyFill="1" applyAlignment="1">
      <alignment horizontal="left" wrapText="1"/>
    </xf>
    <xf numFmtId="0" fontId="1" fillId="4" borderId="5" xfId="0" applyFont="1" applyFill="1" applyBorder="1" applyAlignment="1">
      <alignment horizontal="left" wrapText="1"/>
    </xf>
    <xf numFmtId="0" fontId="3" fillId="4" borderId="0" xfId="0" applyFont="1" applyFill="1" applyBorder="1" applyAlignment="1">
      <alignment horizontal="left" wrapText="1"/>
    </xf>
    <xf numFmtId="0" fontId="13" fillId="3" borderId="9" xfId="0" applyFont="1" applyFill="1" applyBorder="1" applyAlignment="1">
      <alignment horizontal="center"/>
    </xf>
    <xf numFmtId="0" fontId="13" fillId="3" borderId="8" xfId="0" applyFont="1" applyFill="1" applyBorder="1" applyAlignment="1">
      <alignment horizontal="center"/>
    </xf>
    <xf numFmtId="0" fontId="13" fillId="3" borderId="7" xfId="0" applyFont="1" applyFill="1" applyBorder="1" applyAlignment="1">
      <alignment horizontal="center"/>
    </xf>
    <xf numFmtId="0" fontId="3" fillId="4" borderId="5" xfId="0" applyFont="1" applyFill="1" applyBorder="1" applyAlignment="1">
      <alignment horizontal="left" wrapText="1"/>
    </xf>
    <xf numFmtId="0" fontId="3" fillId="2" borderId="0" xfId="0" applyFont="1" applyFill="1" applyAlignment="1">
      <alignment horizontal="left"/>
    </xf>
    <xf numFmtId="0" fontId="8" fillId="3" borderId="5" xfId="0" applyFont="1" applyFill="1" applyBorder="1" applyAlignment="1">
      <alignment horizontal="center"/>
    </xf>
    <xf numFmtId="0" fontId="8" fillId="3" borderId="0" xfId="0" applyFont="1" applyFill="1" applyBorder="1" applyAlignment="1">
      <alignment horizontal="center"/>
    </xf>
    <xf numFmtId="0" fontId="8" fillId="3" borderId="4" xfId="0" applyFont="1" applyFill="1" applyBorder="1" applyAlignment="1">
      <alignment horizontal="center"/>
    </xf>
    <xf numFmtId="0" fontId="9" fillId="3" borderId="9" xfId="0" applyFont="1" applyFill="1" applyBorder="1" applyAlignment="1">
      <alignment horizontal="center" wrapText="1"/>
    </xf>
    <xf numFmtId="0" fontId="9" fillId="3" borderId="8" xfId="0" applyFont="1" applyFill="1" applyBorder="1" applyAlignment="1">
      <alignment horizontal="center" wrapText="1"/>
    </xf>
    <xf numFmtId="0" fontId="9" fillId="3" borderId="7" xfId="0" applyFont="1" applyFill="1" applyBorder="1" applyAlignment="1">
      <alignment horizontal="center" wrapText="1"/>
    </xf>
    <xf numFmtId="0" fontId="3" fillId="3" borderId="5" xfId="0" applyFont="1" applyFill="1" applyBorder="1" applyAlignment="1">
      <alignment horizontal="center" wrapText="1"/>
    </xf>
    <xf numFmtId="0" fontId="3" fillId="3" borderId="0" xfId="0" applyFont="1" applyFill="1" applyBorder="1" applyAlignment="1">
      <alignment horizontal="center" wrapText="1"/>
    </xf>
    <xf numFmtId="0" fontId="3" fillId="3" borderId="4" xfId="0" applyFont="1" applyFill="1" applyBorder="1" applyAlignment="1">
      <alignment horizontal="center" wrapText="1"/>
    </xf>
    <xf numFmtId="0" fontId="3" fillId="3" borderId="5" xfId="0" applyFont="1" applyFill="1" applyBorder="1" applyAlignment="1">
      <alignment horizontal="center"/>
    </xf>
    <xf numFmtId="0" fontId="3" fillId="3" borderId="0" xfId="0" applyFont="1" applyFill="1" applyBorder="1" applyAlignment="1">
      <alignment horizontal="center"/>
    </xf>
    <xf numFmtId="0" fontId="3" fillId="3" borderId="4" xfId="0" applyFont="1" applyFill="1" applyBorder="1" applyAlignment="1">
      <alignment horizontal="center"/>
    </xf>
    <xf numFmtId="0" fontId="8" fillId="3" borderId="8" xfId="0" applyFont="1" applyFill="1" applyBorder="1" applyAlignment="1">
      <alignment horizontal="center"/>
    </xf>
    <xf numFmtId="0" fontId="8" fillId="3" borderId="7" xfId="0" applyFont="1" applyFill="1" applyBorder="1" applyAlignment="1">
      <alignment horizontal="center"/>
    </xf>
    <xf numFmtId="0" fontId="9" fillId="2" borderId="0" xfId="0" applyFont="1" applyFill="1" applyAlignment="1">
      <alignment horizontal="left" wrapText="1"/>
    </xf>
    <xf numFmtId="0" fontId="3" fillId="2" borderId="5" xfId="0" applyFont="1" applyFill="1" applyBorder="1" applyAlignment="1">
      <alignment horizontal="left" wrapText="1"/>
    </xf>
    <xf numFmtId="0" fontId="3" fillId="2" borderId="0" xfId="0" applyFont="1" applyFill="1" applyBorder="1" applyAlignment="1">
      <alignment horizontal="left" wrapText="1"/>
    </xf>
    <xf numFmtId="0" fontId="9" fillId="2" borderId="0" xfId="0" applyFont="1" applyFill="1" applyBorder="1" applyAlignment="1">
      <alignment horizontal="center"/>
    </xf>
    <xf numFmtId="0" fontId="38" fillId="2" borderId="0" xfId="0" applyFont="1" applyFill="1" applyAlignment="1">
      <alignment horizontal="left" wrapText="1"/>
    </xf>
    <xf numFmtId="0" fontId="13" fillId="10" borderId="9" xfId="0" applyFont="1" applyFill="1" applyBorder="1" applyAlignment="1">
      <alignment horizontal="center"/>
    </xf>
    <xf numFmtId="0" fontId="13" fillId="10" borderId="8" xfId="0" applyFont="1" applyFill="1" applyBorder="1" applyAlignment="1">
      <alignment horizontal="center"/>
    </xf>
    <xf numFmtId="0" fontId="13" fillId="10" borderId="7" xfId="0" applyFont="1" applyFill="1" applyBorder="1" applyAlignment="1">
      <alignment horizontal="center"/>
    </xf>
    <xf numFmtId="0" fontId="24" fillId="10" borderId="5" xfId="0" applyFont="1" applyFill="1" applyBorder="1" applyAlignment="1">
      <alignment horizontal="center" wrapText="1"/>
    </xf>
    <xf numFmtId="0" fontId="24" fillId="10" borderId="0" xfId="0" applyFont="1" applyFill="1" applyBorder="1" applyAlignment="1">
      <alignment horizontal="center"/>
    </xf>
    <xf numFmtId="0" fontId="24" fillId="10" borderId="4" xfId="0" applyFont="1" applyFill="1" applyBorder="1" applyAlignment="1">
      <alignment horizontal="center"/>
    </xf>
    <xf numFmtId="0" fontId="24" fillId="10" borderId="5" xfId="0" applyFont="1" applyFill="1" applyBorder="1" applyAlignment="1">
      <alignment horizontal="center"/>
    </xf>
    <xf numFmtId="0" fontId="9" fillId="10" borderId="9" xfId="0" applyFont="1" applyFill="1" applyBorder="1" applyAlignment="1">
      <alignment horizontal="center"/>
    </xf>
    <xf numFmtId="0" fontId="9" fillId="10" borderId="8" xfId="0" applyFont="1" applyFill="1" applyBorder="1" applyAlignment="1">
      <alignment horizontal="center"/>
    </xf>
    <xf numFmtId="0" fontId="9" fillId="10" borderId="7" xfId="0" applyFont="1" applyFill="1" applyBorder="1" applyAlignment="1">
      <alignment horizontal="center"/>
    </xf>
    <xf numFmtId="0" fontId="8" fillId="10" borderId="5" xfId="0" applyFont="1" applyFill="1" applyBorder="1" applyAlignment="1">
      <alignment horizontal="center" wrapText="1"/>
    </xf>
    <xf numFmtId="0" fontId="8" fillId="10" borderId="0" xfId="0" applyFont="1" applyFill="1" applyBorder="1" applyAlignment="1">
      <alignment horizontal="center"/>
    </xf>
    <xf numFmtId="0" fontId="8" fillId="10" borderId="4" xfId="0" applyFont="1" applyFill="1" applyBorder="1" applyAlignment="1">
      <alignment horizontal="center"/>
    </xf>
    <xf numFmtId="0" fontId="8" fillId="10" borderId="5" xfId="0" applyFont="1" applyFill="1" applyBorder="1" applyAlignment="1">
      <alignment horizontal="center"/>
    </xf>
  </cellXfs>
  <cellStyles count="7">
    <cellStyle name="Comma 2" xfId="4"/>
    <cellStyle name="Currency 2" xfId="5"/>
    <cellStyle name="Normal" xfId="0" builtinId="0"/>
    <cellStyle name="Normal 2" xfId="2"/>
    <cellStyle name="Normal 3" xfId="6"/>
    <cellStyle name="Percent" xfId="1" builtinId="5"/>
    <cellStyle name="Percent 2" xfId="3"/>
  </cellStyles>
  <dxfs count="17">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9" defaultPivotStyle="PivotStyleLight16"/>
  <colors>
    <mruColors>
      <color rgb="FFB80000"/>
      <color rgb="FF0050C7"/>
      <color rgb="FF000099"/>
      <color rgb="FF0000FF"/>
      <color rgb="FFFFFF99"/>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US"/>
              <a:t>Growth and Related Financing Needed</a:t>
            </a:r>
          </a:p>
        </c:rich>
      </c:tx>
      <c:layout>
        <c:manualLayout>
          <c:xMode val="edge"/>
          <c:yMode val="edge"/>
          <c:x val="0.16315661173552568"/>
          <c:y val="3.6931174487907718E-2"/>
        </c:manualLayout>
      </c:layout>
      <c:overlay val="0"/>
    </c:title>
    <c:autoTitleDeleted val="0"/>
    <c:plotArea>
      <c:layout>
        <c:manualLayout>
          <c:layoutTarget val="inner"/>
          <c:xMode val="edge"/>
          <c:yMode val="edge"/>
          <c:x val="0.11826086255347119"/>
          <c:y val="2.9800943023715158E-2"/>
          <c:w val="0.69337252198313926"/>
          <c:h val="0.87143544003902162"/>
        </c:manualLayout>
      </c:layout>
      <c:lineChart>
        <c:grouping val="standard"/>
        <c:varyColors val="0"/>
        <c:ser>
          <c:idx val="0"/>
          <c:order val="0"/>
          <c:tx>
            <c:strRef>
              <c:f>'Section 3.5'!$E$52:$E$53</c:f>
              <c:strCache>
                <c:ptCount val="2"/>
                <c:pt idx="0">
                  <c:v>Increase
in assets</c:v>
                </c:pt>
              </c:strCache>
            </c:strRef>
          </c:tx>
          <c:cat>
            <c:numRef>
              <c:f>'Section 3.5'!$D$54:$D$59</c:f>
              <c:numCache>
                <c:formatCode>0%</c:formatCode>
                <c:ptCount val="6"/>
                <c:pt idx="0">
                  <c:v>0</c:v>
                </c:pt>
                <c:pt idx="1">
                  <c:v>0.05</c:v>
                </c:pt>
                <c:pt idx="2">
                  <c:v>0.1</c:v>
                </c:pt>
                <c:pt idx="3">
                  <c:v>0.15</c:v>
                </c:pt>
                <c:pt idx="4">
                  <c:v>0.2</c:v>
                </c:pt>
                <c:pt idx="5">
                  <c:v>0.25</c:v>
                </c:pt>
              </c:numCache>
            </c:numRef>
          </c:cat>
          <c:val>
            <c:numRef>
              <c:f>'Section 3.5'!$E$54:$E$59</c:f>
              <c:numCache>
                <c:formatCode>_(* #,##0.00_);_(* \(#,##0.00\);_(* "-"??_);_(@_)</c:formatCode>
                <c:ptCount val="6"/>
                <c:pt idx="0" formatCode="_(&quot;$&quot;* #,##0.00_);_(&quot;$&quot;* \(#,##0.00\);_(&quot;$&quot;* &quot;-&quot;??_);_(@_)">
                  <c:v>0</c:v>
                </c:pt>
                <c:pt idx="1">
                  <c:v>25</c:v>
                </c:pt>
                <c:pt idx="2">
                  <c:v>50</c:v>
                </c:pt>
                <c:pt idx="3">
                  <c:v>75</c:v>
                </c:pt>
                <c:pt idx="4">
                  <c:v>100</c:v>
                </c:pt>
                <c:pt idx="5">
                  <c:v>125</c:v>
                </c:pt>
              </c:numCache>
            </c:numRef>
          </c:val>
          <c:smooth val="0"/>
          <c:extLst>
            <c:ext xmlns:c16="http://schemas.microsoft.com/office/drawing/2014/chart" uri="{C3380CC4-5D6E-409C-BE32-E72D297353CC}">
              <c16:uniqueId val="{00000000-3B0F-5141-B931-56F9557BE650}"/>
            </c:ext>
          </c:extLst>
        </c:ser>
        <c:ser>
          <c:idx val="1"/>
          <c:order val="1"/>
          <c:tx>
            <c:strRef>
              <c:f>'Section 3.5'!$F$52:$F$53</c:f>
              <c:strCache>
                <c:ptCount val="2"/>
                <c:pt idx="0">
                  <c:v>Addition
to
retained
earnings</c:v>
                </c:pt>
              </c:strCache>
            </c:strRef>
          </c:tx>
          <c:cat>
            <c:numRef>
              <c:f>'Section 3.5'!$D$54:$D$59</c:f>
              <c:numCache>
                <c:formatCode>0%</c:formatCode>
                <c:ptCount val="6"/>
                <c:pt idx="0">
                  <c:v>0</c:v>
                </c:pt>
                <c:pt idx="1">
                  <c:v>0.05</c:v>
                </c:pt>
                <c:pt idx="2">
                  <c:v>0.1</c:v>
                </c:pt>
                <c:pt idx="3">
                  <c:v>0.15</c:v>
                </c:pt>
                <c:pt idx="4">
                  <c:v>0.2</c:v>
                </c:pt>
                <c:pt idx="5">
                  <c:v>0.25</c:v>
                </c:pt>
              </c:numCache>
            </c:numRef>
          </c:cat>
          <c:val>
            <c:numRef>
              <c:f>'Section 3.5'!$F$54:$F$59</c:f>
              <c:numCache>
                <c:formatCode>_(* #,##0.00_);_(* \(#,##0.00\);_(* "-"??_);_(@_)</c:formatCode>
                <c:ptCount val="6"/>
                <c:pt idx="0" formatCode="_(&quot;$&quot;* #,##0.00_);_(&quot;$&quot;* \(#,##0.00\);_(&quot;$&quot;* &quot;-&quot;??_);_(@_)">
                  <c:v>44.36</c:v>
                </c:pt>
                <c:pt idx="1">
                  <c:v>46.578000000000003</c:v>
                </c:pt>
                <c:pt idx="2">
                  <c:v>48.795999999999992</c:v>
                </c:pt>
                <c:pt idx="3">
                  <c:v>51.01400000000001</c:v>
                </c:pt>
                <c:pt idx="4">
                  <c:v>53.231999999999999</c:v>
                </c:pt>
                <c:pt idx="5">
                  <c:v>55.45</c:v>
                </c:pt>
              </c:numCache>
            </c:numRef>
          </c:val>
          <c:smooth val="0"/>
          <c:extLst>
            <c:ext xmlns:c16="http://schemas.microsoft.com/office/drawing/2014/chart" uri="{C3380CC4-5D6E-409C-BE32-E72D297353CC}">
              <c16:uniqueId val="{00000001-3B0F-5141-B931-56F9557BE650}"/>
            </c:ext>
          </c:extLst>
        </c:ser>
        <c:dLbls>
          <c:showLegendKey val="0"/>
          <c:showVal val="0"/>
          <c:showCatName val="0"/>
          <c:showSerName val="0"/>
          <c:showPercent val="0"/>
          <c:showBubbleSize val="0"/>
        </c:dLbls>
        <c:marker val="1"/>
        <c:smooth val="0"/>
        <c:axId val="580433696"/>
        <c:axId val="580434256"/>
      </c:lineChart>
      <c:catAx>
        <c:axId val="580433696"/>
        <c:scaling>
          <c:orientation val="minMax"/>
        </c:scaling>
        <c:delete val="0"/>
        <c:axPos val="b"/>
        <c:title>
          <c:tx>
            <c:rich>
              <a:bodyPr/>
              <a:lstStyle/>
              <a:p>
                <a:pPr>
                  <a:defRPr sz="1000" b="1" i="0" u="none" strike="noStrike" baseline="0">
                    <a:solidFill>
                      <a:srgbClr val="000000"/>
                    </a:solidFill>
                    <a:latin typeface="Calibri"/>
                    <a:ea typeface="Calibri"/>
                    <a:cs typeface="Calibri"/>
                  </a:defRPr>
                </a:pPr>
                <a:r>
                  <a:rPr lang="en-US"/>
                  <a:t>Projected growth rate in sales</a:t>
                </a:r>
              </a:p>
            </c:rich>
          </c:tx>
          <c:overlay val="0"/>
        </c:title>
        <c:numFmt formatCode="0%" sourceLinked="1"/>
        <c:majorTickMark val="out"/>
        <c:minorTickMark val="out"/>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580434256"/>
        <c:crossesAt val="0"/>
        <c:auto val="1"/>
        <c:lblAlgn val="ctr"/>
        <c:lblOffset val="100"/>
        <c:noMultiLvlLbl val="0"/>
      </c:catAx>
      <c:valAx>
        <c:axId val="580434256"/>
        <c:scaling>
          <c:orientation val="minMax"/>
          <c:min val="0"/>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Assets needed and retained earnings</a:t>
                </a:r>
              </a:p>
            </c:rich>
          </c:tx>
          <c:overlay val="0"/>
        </c:title>
        <c:numFmt formatCode="_(\$* #,##0_);_(\$* \(#,##0\);_(\$* &quot;-&quot;_);_(@_)"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580433696"/>
        <c:crossesAt val="1"/>
        <c:crossBetween val="between"/>
      </c:valAx>
      <c:spPr>
        <a:gradFill rotWithShape="0">
          <a:gsLst>
            <a:gs pos="0">
              <a:srgbClr val="5E9EFF"/>
            </a:gs>
            <a:gs pos="39999">
              <a:srgbClr val="85C2FF"/>
            </a:gs>
            <a:gs pos="70000">
              <a:srgbClr val="C4D6EB"/>
            </a:gs>
            <a:gs pos="100000">
              <a:srgbClr val="FFEBFA"/>
            </a:gs>
          </a:gsLst>
          <a:lin ang="5400000"/>
        </a:gradFill>
        <a:ln w="3175">
          <a:solidFill>
            <a:srgbClr val="000000"/>
          </a:solidFill>
          <a:prstDash val="solid"/>
        </a:ln>
      </c:spPr>
    </c:plotArea>
    <c:legend>
      <c:legendPos val="r"/>
      <c:layout>
        <c:manualLayout>
          <c:xMode val="edge"/>
          <c:yMode val="edge"/>
          <c:x val="0.84024706589095488"/>
          <c:y val="0.32300884955752357"/>
          <c:w val="0.13517681257584735"/>
          <c:h val="0.31858407079646262"/>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233" l="0.70000000000000062" r="0.70000000000000062" t="0.75000000000000233"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External Financing Needed (EFN)</a:t>
            </a:r>
          </a:p>
        </c:rich>
      </c:tx>
      <c:layout>
        <c:manualLayout>
          <c:xMode val="edge"/>
          <c:yMode val="edge"/>
          <c:x val="0.22900779387309472"/>
          <c:y val="1.4984842269557541E-2"/>
        </c:manualLayout>
      </c:layout>
      <c:overlay val="0"/>
    </c:title>
    <c:autoTitleDeleted val="0"/>
    <c:plotArea>
      <c:layout/>
      <c:lineChart>
        <c:grouping val="standard"/>
        <c:varyColors val="0"/>
        <c:ser>
          <c:idx val="0"/>
          <c:order val="0"/>
          <c:tx>
            <c:strRef>
              <c:f>'Section 3.5'!$G$52:$G$53</c:f>
              <c:strCache>
                <c:ptCount val="2"/>
                <c:pt idx="0">
                  <c:v>External
financing
needed
(EFN)</c:v>
                </c:pt>
              </c:strCache>
            </c:strRef>
          </c:tx>
          <c:cat>
            <c:numRef>
              <c:f>'Section 3.5'!$D$54:$D$59</c:f>
              <c:numCache>
                <c:formatCode>0%</c:formatCode>
                <c:ptCount val="6"/>
                <c:pt idx="0">
                  <c:v>0</c:v>
                </c:pt>
                <c:pt idx="1">
                  <c:v>0.05</c:v>
                </c:pt>
                <c:pt idx="2">
                  <c:v>0.1</c:v>
                </c:pt>
                <c:pt idx="3">
                  <c:v>0.15</c:v>
                </c:pt>
                <c:pt idx="4">
                  <c:v>0.2</c:v>
                </c:pt>
                <c:pt idx="5">
                  <c:v>0.25</c:v>
                </c:pt>
              </c:numCache>
            </c:numRef>
          </c:cat>
          <c:val>
            <c:numRef>
              <c:f>'Section 3.5'!$G$54:$G$59</c:f>
              <c:numCache>
                <c:formatCode>_(* #,##0.00_);_(* \(#,##0.00\);_(* "-"??_);_(@_)</c:formatCode>
                <c:ptCount val="6"/>
                <c:pt idx="0" formatCode="_(&quot;$&quot;* #,##0.00_);_(&quot;$&quot;* \(#,##0.00\);_(&quot;$&quot;* &quot;-&quot;??_);_(@_)">
                  <c:v>-44.360000000000014</c:v>
                </c:pt>
                <c:pt idx="1">
                  <c:v>-21.577999999999975</c:v>
                </c:pt>
                <c:pt idx="2">
                  <c:v>1.2039999999999509</c:v>
                </c:pt>
                <c:pt idx="3">
                  <c:v>23.98599999999999</c:v>
                </c:pt>
                <c:pt idx="4">
                  <c:v>46.768000000000029</c:v>
                </c:pt>
                <c:pt idx="5">
                  <c:v>69.549999999999955</c:v>
                </c:pt>
              </c:numCache>
            </c:numRef>
          </c:val>
          <c:smooth val="0"/>
          <c:extLst>
            <c:ext xmlns:c16="http://schemas.microsoft.com/office/drawing/2014/chart" uri="{C3380CC4-5D6E-409C-BE32-E72D297353CC}">
              <c16:uniqueId val="{00000000-C5D9-A34E-A29C-6B2BAAA398FE}"/>
            </c:ext>
          </c:extLst>
        </c:ser>
        <c:dLbls>
          <c:showLegendKey val="0"/>
          <c:showVal val="0"/>
          <c:showCatName val="0"/>
          <c:showSerName val="0"/>
          <c:showPercent val="0"/>
          <c:showBubbleSize val="0"/>
        </c:dLbls>
        <c:marker val="1"/>
        <c:smooth val="0"/>
        <c:axId val="580929232"/>
        <c:axId val="580929792"/>
      </c:lineChart>
      <c:catAx>
        <c:axId val="580929232"/>
        <c:scaling>
          <c:orientation val="minMax"/>
        </c:scaling>
        <c:delete val="0"/>
        <c:axPos val="b"/>
        <c:numFmt formatCode="0%" sourceLinked="1"/>
        <c:majorTickMark val="out"/>
        <c:minorTickMark val="out"/>
        <c:tickLblPos val="nextTo"/>
        <c:crossAx val="580929792"/>
        <c:crosses val="autoZero"/>
        <c:auto val="1"/>
        <c:lblAlgn val="ctr"/>
        <c:lblOffset val="100"/>
        <c:noMultiLvlLbl val="0"/>
      </c:catAx>
      <c:valAx>
        <c:axId val="580929792"/>
        <c:scaling>
          <c:orientation val="minMax"/>
        </c:scaling>
        <c:delete val="0"/>
        <c:axPos val="l"/>
        <c:majorGridlines/>
        <c:numFmt formatCode="_(\$* #,##0_);_(\$* \(#,##0\);_(\$* &quot;-&quot;_);_(@_)" sourceLinked="0"/>
        <c:majorTickMark val="out"/>
        <c:minorTickMark val="none"/>
        <c:tickLblPos val="nextTo"/>
        <c:crossAx val="580929232"/>
        <c:crosses val="autoZero"/>
        <c:crossBetween val="between"/>
      </c:valAx>
      <c:spPr>
        <a:gradFill>
          <a:gsLst>
            <a:gs pos="0">
              <a:srgbClr val="FFEFD1"/>
            </a:gs>
            <a:gs pos="64999">
              <a:srgbClr val="F0EBD5"/>
            </a:gs>
            <a:gs pos="100000">
              <a:srgbClr val="D1C39F"/>
            </a:gs>
          </a:gsLst>
          <a:lin ang="5400000" scaled="0"/>
        </a:gradFill>
        <a:scene3d>
          <a:camera prst="orthographicFront"/>
          <a:lightRig rig="threePt" dir="t"/>
        </a:scene3d>
        <a:sp3d>
          <a:bevelT/>
        </a:sp3d>
      </c:spPr>
    </c:plotArea>
    <c:legend>
      <c:legendPos val="r"/>
      <c:overlay val="0"/>
    </c:legend>
    <c:plotVisOnly val="1"/>
    <c:dispBlanksAs val="gap"/>
    <c:showDLblsOverMax val="0"/>
  </c:chart>
  <c:printSettings>
    <c:headerFooter/>
    <c:pageMargins b="0.75000000000000233" l="0.70000000000000062" r="0.70000000000000062" t="0.75000000000000233"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hyperlink" Target="#'Master it!'!A55"/><Relationship Id="rId3" Type="http://schemas.openxmlformats.org/officeDocument/2006/relationships/hyperlink" Target="#'Section 3.1'!A43"/><Relationship Id="rId7" Type="http://schemas.openxmlformats.org/officeDocument/2006/relationships/hyperlink" Target="#'Section 3.5'!A85"/><Relationship Id="rId2" Type="http://schemas.openxmlformats.org/officeDocument/2006/relationships/hyperlink" Target="#'Section 3.1'!A79"/><Relationship Id="rId1" Type="http://schemas.openxmlformats.org/officeDocument/2006/relationships/hyperlink" Target="#'Section 3.1'!A48"/><Relationship Id="rId6" Type="http://schemas.openxmlformats.org/officeDocument/2006/relationships/hyperlink" Target="#'Section 3.5'!A48"/><Relationship Id="rId5" Type="http://schemas.openxmlformats.org/officeDocument/2006/relationships/hyperlink" Target="#'Section 3.2'!A62"/><Relationship Id="rId4" Type="http://schemas.openxmlformats.org/officeDocument/2006/relationships/hyperlink" Target="#'Section 3.3'!A65"/><Relationship Id="rId9"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xdr:col>
      <xdr:colOff>0</xdr:colOff>
      <xdr:row>12</xdr:row>
      <xdr:rowOff>0</xdr:rowOff>
    </xdr:from>
    <xdr:to>
      <xdr:col>3</xdr:col>
      <xdr:colOff>2743200</xdr:colOff>
      <xdr:row>12</xdr:row>
      <xdr:rowOff>274320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828800" y="25050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IF</a:t>
          </a:r>
        </a:p>
      </xdr:txBody>
    </xdr:sp>
    <xdr:clientData/>
  </xdr:twoCellAnchor>
  <xdr:oneCellAnchor>
    <xdr:from>
      <xdr:col>3</xdr:col>
      <xdr:colOff>0</xdr:colOff>
      <xdr:row>13</xdr:row>
      <xdr:rowOff>0</xdr:rowOff>
    </xdr:from>
    <xdr:ext cx="2743200" cy="274320"/>
    <xdr:sp macro="" textlink="">
      <xdr:nvSpPr>
        <xdr:cNvPr id="4" name="TextBox 3">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1828800" y="32956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SUMIF</a:t>
          </a:r>
        </a:p>
      </xdr:txBody>
    </xdr:sp>
    <xdr:clientData/>
  </xdr:oneCellAnchor>
  <xdr:oneCellAnchor>
    <xdr:from>
      <xdr:col>3</xdr:col>
      <xdr:colOff>0</xdr:colOff>
      <xdr:row>11</xdr:row>
      <xdr:rowOff>0</xdr:rowOff>
    </xdr:from>
    <xdr:ext cx="2743200" cy="274320"/>
    <xdr:sp macro="" textlink="">
      <xdr:nvSpPr>
        <xdr:cNvPr id="9" name="TextBox 8">
          <a:hlinkClick xmlns:r="http://schemas.openxmlformats.org/officeDocument/2006/relationships" r:id="rId3"/>
          <a:extLst>
            <a:ext uri="{FF2B5EF4-FFF2-40B4-BE49-F238E27FC236}">
              <a16:creationId xmlns:a16="http://schemas.microsoft.com/office/drawing/2014/main" id="{00000000-0008-0000-0000-000009000000}"/>
            </a:ext>
          </a:extLst>
        </xdr:cNvPr>
        <xdr:cNvSpPr txBox="1"/>
      </xdr:nvSpPr>
      <xdr:spPr>
        <a:xfrm>
          <a:off x="1828800" y="27051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Absolute</a:t>
          </a:r>
          <a:r>
            <a:rPr lang="en-US" sz="1400" b="1" baseline="0"/>
            <a:t> references</a:t>
          </a:r>
          <a:endParaRPr lang="en-US" sz="1400" b="1"/>
        </a:p>
      </xdr:txBody>
    </xdr:sp>
    <xdr:clientData/>
  </xdr:oneCellAnchor>
  <xdr:oneCellAnchor>
    <xdr:from>
      <xdr:col>3</xdr:col>
      <xdr:colOff>0</xdr:colOff>
      <xdr:row>16</xdr:row>
      <xdr:rowOff>0</xdr:rowOff>
    </xdr:from>
    <xdr:ext cx="2743200" cy="274320"/>
    <xdr:sp macro="" textlink="">
      <xdr:nvSpPr>
        <xdr:cNvPr id="10" name="TextBox 9">
          <a:hlinkClick xmlns:r="http://schemas.openxmlformats.org/officeDocument/2006/relationships" r:id="rId4"/>
          <a:extLst>
            <a:ext uri="{FF2B5EF4-FFF2-40B4-BE49-F238E27FC236}">
              <a16:creationId xmlns:a16="http://schemas.microsoft.com/office/drawing/2014/main" id="{00000000-0008-0000-0000-00000A000000}"/>
            </a:ext>
          </a:extLst>
        </xdr:cNvPr>
        <xdr:cNvSpPr txBox="1"/>
      </xdr:nvSpPr>
      <xdr:spPr>
        <a:xfrm>
          <a:off x="1828800" y="44767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Shapes</a:t>
          </a:r>
          <a:r>
            <a:rPr lang="en-US" sz="1400" b="1" baseline="0"/>
            <a:t> and lines</a:t>
          </a:r>
          <a:endParaRPr lang="en-US" sz="1400" b="1"/>
        </a:p>
      </xdr:txBody>
    </xdr:sp>
    <xdr:clientData/>
  </xdr:oneCellAnchor>
  <xdr:oneCellAnchor>
    <xdr:from>
      <xdr:col>3</xdr:col>
      <xdr:colOff>0</xdr:colOff>
      <xdr:row>15</xdr:row>
      <xdr:rowOff>0</xdr:rowOff>
    </xdr:from>
    <xdr:ext cx="2743200" cy="274320"/>
    <xdr:sp macro="" textlink="">
      <xdr:nvSpPr>
        <xdr:cNvPr id="11" name="TextBox 10">
          <a:hlinkClick xmlns:r="http://schemas.openxmlformats.org/officeDocument/2006/relationships" r:id="rId4"/>
          <a:extLst>
            <a:ext uri="{FF2B5EF4-FFF2-40B4-BE49-F238E27FC236}">
              <a16:creationId xmlns:a16="http://schemas.microsoft.com/office/drawing/2014/main" id="{00000000-0008-0000-0000-00000B000000}"/>
            </a:ext>
          </a:extLst>
        </xdr:cNvPr>
        <xdr:cNvSpPr txBox="1"/>
      </xdr:nvSpPr>
      <xdr:spPr>
        <a:xfrm>
          <a:off x="1828800" y="38862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Text</a:t>
          </a:r>
          <a:r>
            <a:rPr lang="en-US" sz="1400" b="1" baseline="0"/>
            <a:t> boxes</a:t>
          </a:r>
          <a:endParaRPr lang="en-US" sz="1400" b="1"/>
        </a:p>
      </xdr:txBody>
    </xdr:sp>
    <xdr:clientData/>
  </xdr:oneCellAnchor>
  <xdr:oneCellAnchor>
    <xdr:from>
      <xdr:col>3</xdr:col>
      <xdr:colOff>0</xdr:colOff>
      <xdr:row>14</xdr:row>
      <xdr:rowOff>0</xdr:rowOff>
    </xdr:from>
    <xdr:ext cx="2743200" cy="274320"/>
    <xdr:sp macro="" textlink="">
      <xdr:nvSpPr>
        <xdr:cNvPr id="12" name="TextBox 11">
          <a:hlinkClick xmlns:r="http://schemas.openxmlformats.org/officeDocument/2006/relationships" r:id="rId5"/>
          <a:extLst>
            <a:ext uri="{FF2B5EF4-FFF2-40B4-BE49-F238E27FC236}">
              <a16:creationId xmlns:a16="http://schemas.microsoft.com/office/drawing/2014/main" id="{00000000-0008-0000-0000-00000C000000}"/>
            </a:ext>
          </a:extLst>
        </xdr:cNvPr>
        <xdr:cNvSpPr txBox="1"/>
      </xdr:nvSpPr>
      <xdr:spPr>
        <a:xfrm>
          <a:off x="1828800" y="35909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Conditional</a:t>
          </a:r>
          <a:r>
            <a:rPr lang="en-US" sz="1400" b="1" baseline="0"/>
            <a:t> formatting</a:t>
          </a:r>
          <a:endParaRPr lang="en-US" sz="1400" b="1"/>
        </a:p>
      </xdr:txBody>
    </xdr:sp>
    <xdr:clientData/>
  </xdr:oneCellAnchor>
  <xdr:oneCellAnchor>
    <xdr:from>
      <xdr:col>3</xdr:col>
      <xdr:colOff>0</xdr:colOff>
      <xdr:row>17</xdr:row>
      <xdr:rowOff>0</xdr:rowOff>
    </xdr:from>
    <xdr:ext cx="2743200" cy="274320"/>
    <xdr:sp macro="" textlink="">
      <xdr:nvSpPr>
        <xdr:cNvPr id="13" name="TextBox 12">
          <a:hlinkClick xmlns:r="http://schemas.openxmlformats.org/officeDocument/2006/relationships" r:id="rId6"/>
          <a:extLst>
            <a:ext uri="{FF2B5EF4-FFF2-40B4-BE49-F238E27FC236}">
              <a16:creationId xmlns:a16="http://schemas.microsoft.com/office/drawing/2014/main" id="{00000000-0008-0000-0000-00000D000000}"/>
            </a:ext>
          </a:extLst>
        </xdr:cNvPr>
        <xdr:cNvSpPr txBox="1"/>
      </xdr:nvSpPr>
      <xdr:spPr>
        <a:xfrm>
          <a:off x="1828800" y="44767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Data</a:t>
          </a:r>
          <a:r>
            <a:rPr lang="en-US" sz="1400" b="1" baseline="0"/>
            <a:t> tables</a:t>
          </a:r>
          <a:endParaRPr lang="en-US" sz="1400" b="1"/>
        </a:p>
      </xdr:txBody>
    </xdr:sp>
    <xdr:clientData/>
  </xdr:oneCellAnchor>
  <xdr:oneCellAnchor>
    <xdr:from>
      <xdr:col>3</xdr:col>
      <xdr:colOff>0</xdr:colOff>
      <xdr:row>18</xdr:row>
      <xdr:rowOff>0</xdr:rowOff>
    </xdr:from>
    <xdr:ext cx="2743200" cy="274320"/>
    <xdr:sp macro="" textlink="">
      <xdr:nvSpPr>
        <xdr:cNvPr id="14" name="TextBox 13">
          <a:hlinkClick xmlns:r="http://schemas.openxmlformats.org/officeDocument/2006/relationships" r:id="rId7"/>
          <a:extLst>
            <a:ext uri="{FF2B5EF4-FFF2-40B4-BE49-F238E27FC236}">
              <a16:creationId xmlns:a16="http://schemas.microsoft.com/office/drawing/2014/main" id="{00000000-0008-0000-0000-00000E000000}"/>
            </a:ext>
          </a:extLst>
        </xdr:cNvPr>
        <xdr:cNvSpPr txBox="1"/>
      </xdr:nvSpPr>
      <xdr:spPr>
        <a:xfrm>
          <a:off x="1828800" y="47720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Graphing</a:t>
          </a:r>
        </a:p>
      </xdr:txBody>
    </xdr:sp>
    <xdr:clientData/>
  </xdr:oneCellAnchor>
  <xdr:oneCellAnchor>
    <xdr:from>
      <xdr:col>3</xdr:col>
      <xdr:colOff>0</xdr:colOff>
      <xdr:row>19</xdr:row>
      <xdr:rowOff>0</xdr:rowOff>
    </xdr:from>
    <xdr:ext cx="2743200" cy="274320"/>
    <xdr:sp macro="" textlink="">
      <xdr:nvSpPr>
        <xdr:cNvPr id="15" name="TextBox 14">
          <a:hlinkClick xmlns:r="http://schemas.openxmlformats.org/officeDocument/2006/relationships" r:id="rId8"/>
          <a:extLst>
            <a:ext uri="{FF2B5EF4-FFF2-40B4-BE49-F238E27FC236}">
              <a16:creationId xmlns:a16="http://schemas.microsoft.com/office/drawing/2014/main" id="{00000000-0008-0000-0000-00000F000000}"/>
            </a:ext>
          </a:extLst>
        </xdr:cNvPr>
        <xdr:cNvSpPr txBox="1"/>
      </xdr:nvSpPr>
      <xdr:spPr>
        <a:xfrm>
          <a:off x="1828800" y="50673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Iterative</a:t>
          </a:r>
          <a:r>
            <a:rPr lang="en-US" sz="1400" b="1" baseline="0"/>
            <a:t> calculations</a:t>
          </a:r>
          <a:endParaRPr lang="en-US" sz="1400" b="1"/>
        </a:p>
      </xdr:txBody>
    </xdr:sp>
    <xdr:clientData/>
  </xdr:oneCellAnchor>
  <xdr:twoCellAnchor editAs="oneCell">
    <xdr:from>
      <xdr:col>4</xdr:col>
      <xdr:colOff>0</xdr:colOff>
      <xdr:row>28</xdr:row>
      <xdr:rowOff>0</xdr:rowOff>
    </xdr:from>
    <xdr:to>
      <xdr:col>4</xdr:col>
      <xdr:colOff>514422</xdr:colOff>
      <xdr:row>29</xdr:row>
      <xdr:rowOff>28607</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667250" y="7210425"/>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49</xdr:row>
      <xdr:rowOff>133350</xdr:rowOff>
    </xdr:from>
    <xdr:to>
      <xdr:col>7</xdr:col>
      <xdr:colOff>800896</xdr:colOff>
      <xdr:row>64</xdr:row>
      <xdr:rowOff>114716</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5400" y="13496925"/>
          <a:ext cx="5706271" cy="2981741"/>
        </a:xfrm>
        <a:prstGeom prst="rect">
          <a:avLst/>
        </a:prstGeom>
      </xdr:spPr>
    </xdr:pic>
    <xdr:clientData/>
  </xdr:twoCellAnchor>
  <xdr:twoCellAnchor editAs="oneCell">
    <xdr:from>
      <xdr:col>1</xdr:col>
      <xdr:colOff>733425</xdr:colOff>
      <xdr:row>80</xdr:row>
      <xdr:rowOff>114300</xdr:rowOff>
    </xdr:from>
    <xdr:to>
      <xdr:col>7</xdr:col>
      <xdr:colOff>629457</xdr:colOff>
      <xdr:row>95</xdr:row>
      <xdr:rowOff>67087</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7750" y="19878675"/>
          <a:ext cx="5782482" cy="29531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895350</xdr:colOff>
      <xdr:row>63</xdr:row>
      <xdr:rowOff>142875</xdr:rowOff>
    </xdr:from>
    <xdr:to>
      <xdr:col>8</xdr:col>
      <xdr:colOff>324729</xdr:colOff>
      <xdr:row>82</xdr:row>
      <xdr:rowOff>511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9675" y="16097250"/>
          <a:ext cx="6296904" cy="36581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352425</xdr:colOff>
      <xdr:row>36</xdr:row>
      <xdr:rowOff>19050</xdr:rowOff>
    </xdr:from>
    <xdr:to>
      <xdr:col>7</xdr:col>
      <xdr:colOff>361950</xdr:colOff>
      <xdr:row>36</xdr:row>
      <xdr:rowOff>20638</xdr:rowOff>
    </xdr:to>
    <xdr:cxnSp macro="">
      <xdr:nvCxnSpPr>
        <xdr:cNvPr id="2" name="Straight Connector 1">
          <a:extLst>
            <a:ext uri="{FF2B5EF4-FFF2-40B4-BE49-F238E27FC236}">
              <a16:creationId xmlns:a16="http://schemas.microsoft.com/office/drawing/2014/main" id="{00000000-0008-0000-0300-000002000000}"/>
            </a:ext>
          </a:extLst>
        </xdr:cNvPr>
        <xdr:cNvCxnSpPr/>
      </xdr:nvCxnSpPr>
      <xdr:spPr>
        <a:xfrm>
          <a:off x="2181225" y="7258050"/>
          <a:ext cx="2447925"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342106</xdr:colOff>
      <xdr:row>35</xdr:row>
      <xdr:rowOff>10319</xdr:rowOff>
    </xdr:from>
    <xdr:to>
      <xdr:col>5</xdr:col>
      <xdr:colOff>343694</xdr:colOff>
      <xdr:row>36</xdr:row>
      <xdr:rowOff>19844</xdr:rowOff>
    </xdr:to>
    <xdr:cxnSp macro="">
      <xdr:nvCxnSpPr>
        <xdr:cNvPr id="3" name="Straight Connector 2">
          <a:extLst>
            <a:ext uri="{FF2B5EF4-FFF2-40B4-BE49-F238E27FC236}">
              <a16:creationId xmlns:a16="http://schemas.microsoft.com/office/drawing/2014/main" id="{00000000-0008-0000-0300-000003000000}"/>
            </a:ext>
          </a:extLst>
        </xdr:cNvPr>
        <xdr:cNvCxnSpPr/>
      </xdr:nvCxnSpPr>
      <xdr:spPr>
        <a:xfrm rot="5400000">
          <a:off x="3290887" y="7158038"/>
          <a:ext cx="200025"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351632</xdr:colOff>
      <xdr:row>36</xdr:row>
      <xdr:rowOff>19843</xdr:rowOff>
    </xdr:from>
    <xdr:to>
      <xdr:col>3</xdr:col>
      <xdr:colOff>353220</xdr:colOff>
      <xdr:row>37</xdr:row>
      <xdr:rowOff>793</xdr:rowOff>
    </xdr:to>
    <xdr:cxnSp macro="">
      <xdr:nvCxnSpPr>
        <xdr:cNvPr id="4" name="Straight Connector 3">
          <a:extLst>
            <a:ext uri="{FF2B5EF4-FFF2-40B4-BE49-F238E27FC236}">
              <a16:creationId xmlns:a16="http://schemas.microsoft.com/office/drawing/2014/main" id="{00000000-0008-0000-0300-000004000000}"/>
            </a:ext>
          </a:extLst>
        </xdr:cNvPr>
        <xdr:cNvCxnSpPr/>
      </xdr:nvCxnSpPr>
      <xdr:spPr>
        <a:xfrm rot="5400000">
          <a:off x="2095501" y="7343774"/>
          <a:ext cx="17145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361156</xdr:colOff>
      <xdr:row>36</xdr:row>
      <xdr:rowOff>19844</xdr:rowOff>
    </xdr:from>
    <xdr:to>
      <xdr:col>7</xdr:col>
      <xdr:colOff>362744</xdr:colOff>
      <xdr:row>36</xdr:row>
      <xdr:rowOff>191294</xdr:rowOff>
    </xdr:to>
    <xdr:cxnSp macro="">
      <xdr:nvCxnSpPr>
        <xdr:cNvPr id="5" name="Straight Connector 4">
          <a:extLst>
            <a:ext uri="{FF2B5EF4-FFF2-40B4-BE49-F238E27FC236}">
              <a16:creationId xmlns:a16="http://schemas.microsoft.com/office/drawing/2014/main" id="{00000000-0008-0000-0300-000005000000}"/>
            </a:ext>
          </a:extLst>
        </xdr:cNvPr>
        <xdr:cNvCxnSpPr/>
      </xdr:nvCxnSpPr>
      <xdr:spPr>
        <a:xfrm rot="5400000">
          <a:off x="4543425" y="7343775"/>
          <a:ext cx="17145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600075</xdr:colOff>
      <xdr:row>37</xdr:row>
      <xdr:rowOff>95250</xdr:rowOff>
    </xdr:from>
    <xdr:to>
      <xdr:col>6</xdr:col>
      <xdr:colOff>104775</xdr:colOff>
      <xdr:row>38</xdr:row>
      <xdr:rowOff>152400</xdr:rowOff>
    </xdr:to>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3038475" y="7524750"/>
          <a:ext cx="723900" cy="247650"/>
        </a:xfrm>
        <a:prstGeom prst="rect">
          <a:avLst/>
        </a:prstGeom>
        <a:solidFill>
          <a:srgbClr val="FFFF99"/>
        </a:solidFill>
        <a:ln w="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nchorCtr="0"/>
        <a:lstStyle/>
        <a:p>
          <a:pPr algn="ctr"/>
          <a:r>
            <a:rPr lang="en-US" sz="1100"/>
            <a:t>Multiplied </a:t>
          </a:r>
        </a:p>
        <a:p>
          <a:pPr algn="ctr"/>
          <a:r>
            <a:rPr lang="en-US" sz="1100"/>
            <a:t>by</a:t>
          </a:r>
        </a:p>
      </xdr:txBody>
    </xdr:sp>
    <xdr:clientData/>
  </xdr:twoCellAnchor>
  <xdr:twoCellAnchor>
    <xdr:from>
      <xdr:col>2</xdr:col>
      <xdr:colOff>314325</xdr:colOff>
      <xdr:row>40</xdr:row>
      <xdr:rowOff>19050</xdr:rowOff>
    </xdr:from>
    <xdr:to>
      <xdr:col>7</xdr:col>
      <xdr:colOff>342900</xdr:colOff>
      <xdr:row>40</xdr:row>
      <xdr:rowOff>20638</xdr:rowOff>
    </xdr:to>
    <xdr:cxnSp macro="">
      <xdr:nvCxnSpPr>
        <xdr:cNvPr id="7" name="Straight Connector 6">
          <a:extLst>
            <a:ext uri="{FF2B5EF4-FFF2-40B4-BE49-F238E27FC236}">
              <a16:creationId xmlns:a16="http://schemas.microsoft.com/office/drawing/2014/main" id="{00000000-0008-0000-0300-000007000000}"/>
            </a:ext>
          </a:extLst>
        </xdr:cNvPr>
        <xdr:cNvCxnSpPr/>
      </xdr:nvCxnSpPr>
      <xdr:spPr>
        <a:xfrm>
          <a:off x="1533525" y="8020050"/>
          <a:ext cx="30765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304006</xdr:colOff>
      <xdr:row>40</xdr:row>
      <xdr:rowOff>19844</xdr:rowOff>
    </xdr:from>
    <xdr:to>
      <xdr:col>2</xdr:col>
      <xdr:colOff>305594</xdr:colOff>
      <xdr:row>40</xdr:row>
      <xdr:rowOff>191294</xdr:rowOff>
    </xdr:to>
    <xdr:cxnSp macro="">
      <xdr:nvCxnSpPr>
        <xdr:cNvPr id="8" name="Straight Connector 7">
          <a:extLst>
            <a:ext uri="{FF2B5EF4-FFF2-40B4-BE49-F238E27FC236}">
              <a16:creationId xmlns:a16="http://schemas.microsoft.com/office/drawing/2014/main" id="{00000000-0008-0000-0300-000008000000}"/>
            </a:ext>
          </a:extLst>
        </xdr:cNvPr>
        <xdr:cNvCxnSpPr/>
      </xdr:nvCxnSpPr>
      <xdr:spPr>
        <a:xfrm rot="5400000">
          <a:off x="1438275" y="8105775"/>
          <a:ext cx="17145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351631</xdr:colOff>
      <xdr:row>40</xdr:row>
      <xdr:rowOff>19844</xdr:rowOff>
    </xdr:from>
    <xdr:to>
      <xdr:col>7</xdr:col>
      <xdr:colOff>353219</xdr:colOff>
      <xdr:row>40</xdr:row>
      <xdr:rowOff>191294</xdr:rowOff>
    </xdr:to>
    <xdr:cxnSp macro="">
      <xdr:nvCxnSpPr>
        <xdr:cNvPr id="9" name="Straight Connector 8">
          <a:extLst>
            <a:ext uri="{FF2B5EF4-FFF2-40B4-BE49-F238E27FC236}">
              <a16:creationId xmlns:a16="http://schemas.microsoft.com/office/drawing/2014/main" id="{00000000-0008-0000-0300-000009000000}"/>
            </a:ext>
          </a:extLst>
        </xdr:cNvPr>
        <xdr:cNvCxnSpPr/>
      </xdr:nvCxnSpPr>
      <xdr:spPr>
        <a:xfrm rot="5400000">
          <a:off x="4533900" y="8105775"/>
          <a:ext cx="17145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304800</xdr:colOff>
      <xdr:row>43</xdr:row>
      <xdr:rowOff>180975</xdr:rowOff>
    </xdr:from>
    <xdr:to>
      <xdr:col>4</xdr:col>
      <xdr:colOff>352425</xdr:colOff>
      <xdr:row>43</xdr:row>
      <xdr:rowOff>182563</xdr:rowOff>
    </xdr:to>
    <xdr:cxnSp macro="">
      <xdr:nvCxnSpPr>
        <xdr:cNvPr id="10" name="Straight Connector 9">
          <a:extLst>
            <a:ext uri="{FF2B5EF4-FFF2-40B4-BE49-F238E27FC236}">
              <a16:creationId xmlns:a16="http://schemas.microsoft.com/office/drawing/2014/main" id="{00000000-0008-0000-0300-00000A000000}"/>
            </a:ext>
          </a:extLst>
        </xdr:cNvPr>
        <xdr:cNvCxnSpPr/>
      </xdr:nvCxnSpPr>
      <xdr:spPr>
        <a:xfrm>
          <a:off x="1524000" y="8753475"/>
          <a:ext cx="126682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294482</xdr:colOff>
      <xdr:row>43</xdr:row>
      <xdr:rowOff>10318</xdr:rowOff>
    </xdr:from>
    <xdr:to>
      <xdr:col>2</xdr:col>
      <xdr:colOff>296070</xdr:colOff>
      <xdr:row>45</xdr:row>
      <xdr:rowOff>793</xdr:rowOff>
    </xdr:to>
    <xdr:cxnSp macro="">
      <xdr:nvCxnSpPr>
        <xdr:cNvPr id="11" name="Straight Connector 10">
          <a:extLst>
            <a:ext uri="{FF2B5EF4-FFF2-40B4-BE49-F238E27FC236}">
              <a16:creationId xmlns:a16="http://schemas.microsoft.com/office/drawing/2014/main" id="{00000000-0008-0000-0300-00000B000000}"/>
            </a:ext>
          </a:extLst>
        </xdr:cNvPr>
        <xdr:cNvCxnSpPr/>
      </xdr:nvCxnSpPr>
      <xdr:spPr>
        <a:xfrm rot="5400000">
          <a:off x="1328738" y="8767762"/>
          <a:ext cx="3714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351632</xdr:colOff>
      <xdr:row>43</xdr:row>
      <xdr:rowOff>181768</xdr:rowOff>
    </xdr:from>
    <xdr:to>
      <xdr:col>4</xdr:col>
      <xdr:colOff>353220</xdr:colOff>
      <xdr:row>45</xdr:row>
      <xdr:rowOff>793</xdr:rowOff>
    </xdr:to>
    <xdr:cxnSp macro="">
      <xdr:nvCxnSpPr>
        <xdr:cNvPr id="12" name="Straight Connector 11">
          <a:extLst>
            <a:ext uri="{FF2B5EF4-FFF2-40B4-BE49-F238E27FC236}">
              <a16:creationId xmlns:a16="http://schemas.microsoft.com/office/drawing/2014/main" id="{00000000-0008-0000-0300-00000C000000}"/>
            </a:ext>
          </a:extLst>
        </xdr:cNvPr>
        <xdr:cNvCxnSpPr/>
      </xdr:nvCxnSpPr>
      <xdr:spPr>
        <a:xfrm rot="5400000">
          <a:off x="2690813" y="8853487"/>
          <a:ext cx="20002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304007</xdr:colOff>
      <xdr:row>47</xdr:row>
      <xdr:rowOff>10318</xdr:rowOff>
    </xdr:from>
    <xdr:to>
      <xdr:col>2</xdr:col>
      <xdr:colOff>305595</xdr:colOff>
      <xdr:row>49</xdr:row>
      <xdr:rowOff>793</xdr:rowOff>
    </xdr:to>
    <xdr:cxnSp macro="">
      <xdr:nvCxnSpPr>
        <xdr:cNvPr id="13" name="Straight Connector 12">
          <a:extLst>
            <a:ext uri="{FF2B5EF4-FFF2-40B4-BE49-F238E27FC236}">
              <a16:creationId xmlns:a16="http://schemas.microsoft.com/office/drawing/2014/main" id="{00000000-0008-0000-0300-00000D000000}"/>
            </a:ext>
          </a:extLst>
        </xdr:cNvPr>
        <xdr:cNvCxnSpPr/>
      </xdr:nvCxnSpPr>
      <xdr:spPr>
        <a:xfrm rot="5400000">
          <a:off x="1338263" y="9529762"/>
          <a:ext cx="3714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304800</xdr:colOff>
      <xdr:row>47</xdr:row>
      <xdr:rowOff>190500</xdr:rowOff>
    </xdr:from>
    <xdr:to>
      <xdr:col>4</xdr:col>
      <xdr:colOff>361950</xdr:colOff>
      <xdr:row>47</xdr:row>
      <xdr:rowOff>192088</xdr:rowOff>
    </xdr:to>
    <xdr:cxnSp macro="">
      <xdr:nvCxnSpPr>
        <xdr:cNvPr id="14" name="Straight Connector 13">
          <a:extLst>
            <a:ext uri="{FF2B5EF4-FFF2-40B4-BE49-F238E27FC236}">
              <a16:creationId xmlns:a16="http://schemas.microsoft.com/office/drawing/2014/main" id="{00000000-0008-0000-0300-00000E000000}"/>
            </a:ext>
          </a:extLst>
        </xdr:cNvPr>
        <xdr:cNvCxnSpPr/>
      </xdr:nvCxnSpPr>
      <xdr:spPr>
        <a:xfrm>
          <a:off x="1524000" y="9525000"/>
          <a:ext cx="127635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370681</xdr:colOff>
      <xdr:row>47</xdr:row>
      <xdr:rowOff>191294</xdr:rowOff>
    </xdr:from>
    <xdr:to>
      <xdr:col>4</xdr:col>
      <xdr:colOff>372269</xdr:colOff>
      <xdr:row>49</xdr:row>
      <xdr:rowOff>794</xdr:rowOff>
    </xdr:to>
    <xdr:cxnSp macro="">
      <xdr:nvCxnSpPr>
        <xdr:cNvPr id="15" name="Straight Connector 14">
          <a:extLst>
            <a:ext uri="{FF2B5EF4-FFF2-40B4-BE49-F238E27FC236}">
              <a16:creationId xmlns:a16="http://schemas.microsoft.com/office/drawing/2014/main" id="{00000000-0008-0000-0300-00000F000000}"/>
            </a:ext>
          </a:extLst>
        </xdr:cNvPr>
        <xdr:cNvCxnSpPr/>
      </xdr:nvCxnSpPr>
      <xdr:spPr>
        <a:xfrm rot="5400000">
          <a:off x="2714625" y="9620250"/>
          <a:ext cx="1905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314325</xdr:colOff>
      <xdr:row>52</xdr:row>
      <xdr:rowOff>0</xdr:rowOff>
    </xdr:from>
    <xdr:to>
      <xdr:col>3</xdr:col>
      <xdr:colOff>342900</xdr:colOff>
      <xdr:row>52</xdr:row>
      <xdr:rowOff>1588</xdr:rowOff>
    </xdr:to>
    <xdr:cxnSp macro="">
      <xdr:nvCxnSpPr>
        <xdr:cNvPr id="16" name="Straight Connector 15">
          <a:extLst>
            <a:ext uri="{FF2B5EF4-FFF2-40B4-BE49-F238E27FC236}">
              <a16:creationId xmlns:a16="http://schemas.microsoft.com/office/drawing/2014/main" id="{00000000-0008-0000-0300-000010000000}"/>
            </a:ext>
          </a:extLst>
        </xdr:cNvPr>
        <xdr:cNvCxnSpPr/>
      </xdr:nvCxnSpPr>
      <xdr:spPr>
        <a:xfrm>
          <a:off x="923925" y="10287000"/>
          <a:ext cx="12477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323056</xdr:colOff>
      <xdr:row>51</xdr:row>
      <xdr:rowOff>10319</xdr:rowOff>
    </xdr:from>
    <xdr:to>
      <xdr:col>2</xdr:col>
      <xdr:colOff>324644</xdr:colOff>
      <xdr:row>52</xdr:row>
      <xdr:rowOff>794</xdr:rowOff>
    </xdr:to>
    <xdr:cxnSp macro="">
      <xdr:nvCxnSpPr>
        <xdr:cNvPr id="17" name="Straight Connector 16">
          <a:extLst>
            <a:ext uri="{FF2B5EF4-FFF2-40B4-BE49-F238E27FC236}">
              <a16:creationId xmlns:a16="http://schemas.microsoft.com/office/drawing/2014/main" id="{00000000-0008-0000-0300-000011000000}"/>
            </a:ext>
          </a:extLst>
        </xdr:cNvPr>
        <xdr:cNvCxnSpPr/>
      </xdr:nvCxnSpPr>
      <xdr:spPr>
        <a:xfrm rot="5400000">
          <a:off x="1452562" y="10196513"/>
          <a:ext cx="1809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313532</xdr:colOff>
      <xdr:row>52</xdr:row>
      <xdr:rowOff>793</xdr:rowOff>
    </xdr:from>
    <xdr:to>
      <xdr:col>1</xdr:col>
      <xdr:colOff>315120</xdr:colOff>
      <xdr:row>53</xdr:row>
      <xdr:rowOff>793</xdr:rowOff>
    </xdr:to>
    <xdr:cxnSp macro="">
      <xdr:nvCxnSpPr>
        <xdr:cNvPr id="18" name="Straight Connector 17">
          <a:extLst>
            <a:ext uri="{FF2B5EF4-FFF2-40B4-BE49-F238E27FC236}">
              <a16:creationId xmlns:a16="http://schemas.microsoft.com/office/drawing/2014/main" id="{00000000-0008-0000-0300-000012000000}"/>
            </a:ext>
          </a:extLst>
        </xdr:cNvPr>
        <xdr:cNvCxnSpPr/>
      </xdr:nvCxnSpPr>
      <xdr:spPr>
        <a:xfrm rot="5400000">
          <a:off x="828676" y="10382249"/>
          <a:ext cx="1905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284956</xdr:colOff>
      <xdr:row>55</xdr:row>
      <xdr:rowOff>10319</xdr:rowOff>
    </xdr:from>
    <xdr:to>
      <xdr:col>1</xdr:col>
      <xdr:colOff>286544</xdr:colOff>
      <xdr:row>57</xdr:row>
      <xdr:rowOff>10319</xdr:rowOff>
    </xdr:to>
    <xdr:cxnSp macro="">
      <xdr:nvCxnSpPr>
        <xdr:cNvPr id="19" name="Straight Connector 18">
          <a:extLst>
            <a:ext uri="{FF2B5EF4-FFF2-40B4-BE49-F238E27FC236}">
              <a16:creationId xmlns:a16="http://schemas.microsoft.com/office/drawing/2014/main" id="{00000000-0008-0000-0300-000013000000}"/>
            </a:ext>
          </a:extLst>
        </xdr:cNvPr>
        <xdr:cNvCxnSpPr/>
      </xdr:nvCxnSpPr>
      <xdr:spPr>
        <a:xfrm rot="5400000">
          <a:off x="704850" y="11058525"/>
          <a:ext cx="3810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342107</xdr:colOff>
      <xdr:row>52</xdr:row>
      <xdr:rowOff>793</xdr:rowOff>
    </xdr:from>
    <xdr:to>
      <xdr:col>3</xdr:col>
      <xdr:colOff>343695</xdr:colOff>
      <xdr:row>53</xdr:row>
      <xdr:rowOff>793</xdr:rowOff>
    </xdr:to>
    <xdr:cxnSp macro="">
      <xdr:nvCxnSpPr>
        <xdr:cNvPr id="20" name="Straight Connector 19">
          <a:extLst>
            <a:ext uri="{FF2B5EF4-FFF2-40B4-BE49-F238E27FC236}">
              <a16:creationId xmlns:a16="http://schemas.microsoft.com/office/drawing/2014/main" id="{00000000-0008-0000-0300-000014000000}"/>
            </a:ext>
          </a:extLst>
        </xdr:cNvPr>
        <xdr:cNvCxnSpPr/>
      </xdr:nvCxnSpPr>
      <xdr:spPr>
        <a:xfrm rot="5400000">
          <a:off x="2076451" y="10382249"/>
          <a:ext cx="1905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332581</xdr:colOff>
      <xdr:row>55</xdr:row>
      <xdr:rowOff>794</xdr:rowOff>
    </xdr:from>
    <xdr:to>
      <xdr:col>3</xdr:col>
      <xdr:colOff>334169</xdr:colOff>
      <xdr:row>57</xdr:row>
      <xdr:rowOff>794</xdr:rowOff>
    </xdr:to>
    <xdr:cxnSp macro="">
      <xdr:nvCxnSpPr>
        <xdr:cNvPr id="21" name="Straight Connector 20">
          <a:extLst>
            <a:ext uri="{FF2B5EF4-FFF2-40B4-BE49-F238E27FC236}">
              <a16:creationId xmlns:a16="http://schemas.microsoft.com/office/drawing/2014/main" id="{00000000-0008-0000-0300-000015000000}"/>
            </a:ext>
          </a:extLst>
        </xdr:cNvPr>
        <xdr:cNvCxnSpPr/>
      </xdr:nvCxnSpPr>
      <xdr:spPr>
        <a:xfrm rot="5400000">
          <a:off x="1971675" y="11049000"/>
          <a:ext cx="3810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323057</xdr:colOff>
      <xdr:row>59</xdr:row>
      <xdr:rowOff>10318</xdr:rowOff>
    </xdr:from>
    <xdr:to>
      <xdr:col>3</xdr:col>
      <xdr:colOff>324645</xdr:colOff>
      <xdr:row>61</xdr:row>
      <xdr:rowOff>793</xdr:rowOff>
    </xdr:to>
    <xdr:cxnSp macro="">
      <xdr:nvCxnSpPr>
        <xdr:cNvPr id="22" name="Straight Connector 21">
          <a:extLst>
            <a:ext uri="{FF2B5EF4-FFF2-40B4-BE49-F238E27FC236}">
              <a16:creationId xmlns:a16="http://schemas.microsoft.com/office/drawing/2014/main" id="{00000000-0008-0000-0300-000016000000}"/>
            </a:ext>
          </a:extLst>
        </xdr:cNvPr>
        <xdr:cNvCxnSpPr/>
      </xdr:nvCxnSpPr>
      <xdr:spPr>
        <a:xfrm rot="5400000">
          <a:off x="1966913" y="11815762"/>
          <a:ext cx="3714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323850</xdr:colOff>
      <xdr:row>43</xdr:row>
      <xdr:rowOff>161925</xdr:rowOff>
    </xdr:from>
    <xdr:to>
      <xdr:col>9</xdr:col>
      <xdr:colOff>361950</xdr:colOff>
      <xdr:row>43</xdr:row>
      <xdr:rowOff>163513</xdr:rowOff>
    </xdr:to>
    <xdr:cxnSp macro="">
      <xdr:nvCxnSpPr>
        <xdr:cNvPr id="23" name="Straight Connector 22">
          <a:extLst>
            <a:ext uri="{FF2B5EF4-FFF2-40B4-BE49-F238E27FC236}">
              <a16:creationId xmlns:a16="http://schemas.microsoft.com/office/drawing/2014/main" id="{00000000-0008-0000-0300-000017000000}"/>
            </a:ext>
          </a:extLst>
        </xdr:cNvPr>
        <xdr:cNvCxnSpPr/>
      </xdr:nvCxnSpPr>
      <xdr:spPr>
        <a:xfrm>
          <a:off x="4591050" y="8734425"/>
          <a:ext cx="12573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304006</xdr:colOff>
      <xdr:row>43</xdr:row>
      <xdr:rowOff>794</xdr:rowOff>
    </xdr:from>
    <xdr:to>
      <xdr:col>7</xdr:col>
      <xdr:colOff>305594</xdr:colOff>
      <xdr:row>45</xdr:row>
      <xdr:rowOff>794</xdr:rowOff>
    </xdr:to>
    <xdr:cxnSp macro="">
      <xdr:nvCxnSpPr>
        <xdr:cNvPr id="24" name="Straight Connector 23">
          <a:extLst>
            <a:ext uri="{FF2B5EF4-FFF2-40B4-BE49-F238E27FC236}">
              <a16:creationId xmlns:a16="http://schemas.microsoft.com/office/drawing/2014/main" id="{00000000-0008-0000-0300-000018000000}"/>
            </a:ext>
          </a:extLst>
        </xdr:cNvPr>
        <xdr:cNvCxnSpPr/>
      </xdr:nvCxnSpPr>
      <xdr:spPr>
        <a:xfrm rot="5400000">
          <a:off x="4381500" y="8763000"/>
          <a:ext cx="3810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361157</xdr:colOff>
      <xdr:row>43</xdr:row>
      <xdr:rowOff>162718</xdr:rowOff>
    </xdr:from>
    <xdr:to>
      <xdr:col>9</xdr:col>
      <xdr:colOff>362745</xdr:colOff>
      <xdr:row>45</xdr:row>
      <xdr:rowOff>793</xdr:rowOff>
    </xdr:to>
    <xdr:cxnSp macro="">
      <xdr:nvCxnSpPr>
        <xdr:cNvPr id="25" name="Straight Connector 24">
          <a:extLst>
            <a:ext uri="{FF2B5EF4-FFF2-40B4-BE49-F238E27FC236}">
              <a16:creationId xmlns:a16="http://schemas.microsoft.com/office/drawing/2014/main" id="{00000000-0008-0000-0300-000019000000}"/>
            </a:ext>
          </a:extLst>
        </xdr:cNvPr>
        <xdr:cNvCxnSpPr/>
      </xdr:nvCxnSpPr>
      <xdr:spPr>
        <a:xfrm rot="5400000">
          <a:off x="5738813" y="8843962"/>
          <a:ext cx="2190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352425</xdr:colOff>
      <xdr:row>48</xdr:row>
      <xdr:rowOff>0</xdr:rowOff>
    </xdr:from>
    <xdr:to>
      <xdr:col>10</xdr:col>
      <xdr:colOff>333375</xdr:colOff>
      <xdr:row>48</xdr:row>
      <xdr:rowOff>1588</xdr:rowOff>
    </xdr:to>
    <xdr:cxnSp macro="">
      <xdr:nvCxnSpPr>
        <xdr:cNvPr id="26" name="Straight Connector 25">
          <a:extLst>
            <a:ext uri="{FF2B5EF4-FFF2-40B4-BE49-F238E27FC236}">
              <a16:creationId xmlns:a16="http://schemas.microsoft.com/office/drawing/2014/main" id="{00000000-0008-0000-0300-00001A000000}"/>
            </a:ext>
          </a:extLst>
        </xdr:cNvPr>
        <xdr:cNvCxnSpPr/>
      </xdr:nvCxnSpPr>
      <xdr:spPr>
        <a:xfrm>
          <a:off x="5229225" y="9525000"/>
          <a:ext cx="120015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370681</xdr:colOff>
      <xdr:row>47</xdr:row>
      <xdr:rowOff>10319</xdr:rowOff>
    </xdr:from>
    <xdr:to>
      <xdr:col>9</xdr:col>
      <xdr:colOff>372269</xdr:colOff>
      <xdr:row>48</xdr:row>
      <xdr:rowOff>794</xdr:rowOff>
    </xdr:to>
    <xdr:cxnSp macro="">
      <xdr:nvCxnSpPr>
        <xdr:cNvPr id="27" name="Straight Connector 26">
          <a:extLst>
            <a:ext uri="{FF2B5EF4-FFF2-40B4-BE49-F238E27FC236}">
              <a16:creationId xmlns:a16="http://schemas.microsoft.com/office/drawing/2014/main" id="{00000000-0008-0000-0300-00001B000000}"/>
            </a:ext>
          </a:extLst>
        </xdr:cNvPr>
        <xdr:cNvCxnSpPr/>
      </xdr:nvCxnSpPr>
      <xdr:spPr>
        <a:xfrm rot="5400000">
          <a:off x="5767387" y="9434513"/>
          <a:ext cx="1809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351631</xdr:colOff>
      <xdr:row>48</xdr:row>
      <xdr:rowOff>10319</xdr:rowOff>
    </xdr:from>
    <xdr:to>
      <xdr:col>8</xdr:col>
      <xdr:colOff>353219</xdr:colOff>
      <xdr:row>49</xdr:row>
      <xdr:rowOff>794</xdr:rowOff>
    </xdr:to>
    <xdr:cxnSp macro="">
      <xdr:nvCxnSpPr>
        <xdr:cNvPr id="28" name="Straight Connector 27">
          <a:extLst>
            <a:ext uri="{FF2B5EF4-FFF2-40B4-BE49-F238E27FC236}">
              <a16:creationId xmlns:a16="http://schemas.microsoft.com/office/drawing/2014/main" id="{00000000-0008-0000-0300-00001C000000}"/>
            </a:ext>
          </a:extLst>
        </xdr:cNvPr>
        <xdr:cNvCxnSpPr/>
      </xdr:nvCxnSpPr>
      <xdr:spPr>
        <a:xfrm rot="5400000">
          <a:off x="5138737" y="9625013"/>
          <a:ext cx="1809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342107</xdr:colOff>
      <xdr:row>48</xdr:row>
      <xdr:rowOff>793</xdr:rowOff>
    </xdr:from>
    <xdr:to>
      <xdr:col>10</xdr:col>
      <xdr:colOff>343695</xdr:colOff>
      <xdr:row>49</xdr:row>
      <xdr:rowOff>793</xdr:rowOff>
    </xdr:to>
    <xdr:cxnSp macro="">
      <xdr:nvCxnSpPr>
        <xdr:cNvPr id="29" name="Straight Connector 28">
          <a:extLst>
            <a:ext uri="{FF2B5EF4-FFF2-40B4-BE49-F238E27FC236}">
              <a16:creationId xmlns:a16="http://schemas.microsoft.com/office/drawing/2014/main" id="{00000000-0008-0000-0300-00001D000000}"/>
            </a:ext>
          </a:extLst>
        </xdr:cNvPr>
        <xdr:cNvCxnSpPr/>
      </xdr:nvCxnSpPr>
      <xdr:spPr>
        <a:xfrm rot="5400000">
          <a:off x="6343651" y="9620249"/>
          <a:ext cx="1905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361157</xdr:colOff>
      <xdr:row>51</xdr:row>
      <xdr:rowOff>10318</xdr:rowOff>
    </xdr:from>
    <xdr:to>
      <xdr:col>10</xdr:col>
      <xdr:colOff>362745</xdr:colOff>
      <xdr:row>53</xdr:row>
      <xdr:rowOff>793</xdr:rowOff>
    </xdr:to>
    <xdr:cxnSp macro="">
      <xdr:nvCxnSpPr>
        <xdr:cNvPr id="30" name="Straight Connector 29">
          <a:extLst>
            <a:ext uri="{FF2B5EF4-FFF2-40B4-BE49-F238E27FC236}">
              <a16:creationId xmlns:a16="http://schemas.microsoft.com/office/drawing/2014/main" id="{00000000-0008-0000-0300-00001E000000}"/>
            </a:ext>
          </a:extLst>
        </xdr:cNvPr>
        <xdr:cNvCxnSpPr/>
      </xdr:nvCxnSpPr>
      <xdr:spPr>
        <a:xfrm rot="5400000">
          <a:off x="6272213" y="10291762"/>
          <a:ext cx="3714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390525</xdr:colOff>
      <xdr:row>49</xdr:row>
      <xdr:rowOff>285749</xdr:rowOff>
    </xdr:from>
    <xdr:to>
      <xdr:col>11</xdr:col>
      <xdr:colOff>400050</xdr:colOff>
      <xdr:row>56</xdr:row>
      <xdr:rowOff>200024</xdr:rowOff>
    </xdr:to>
    <xdr:cxnSp macro="">
      <xdr:nvCxnSpPr>
        <xdr:cNvPr id="31" name="Straight Connector 30">
          <a:extLst>
            <a:ext uri="{FF2B5EF4-FFF2-40B4-BE49-F238E27FC236}">
              <a16:creationId xmlns:a16="http://schemas.microsoft.com/office/drawing/2014/main" id="{00000000-0008-0000-0300-00001F000000}"/>
            </a:ext>
          </a:extLst>
        </xdr:cNvPr>
        <xdr:cNvCxnSpPr/>
      </xdr:nvCxnSpPr>
      <xdr:spPr>
        <a:xfrm rot="16200000" flipH="1">
          <a:off x="6434138" y="10567986"/>
          <a:ext cx="1333500"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9525</xdr:colOff>
      <xdr:row>49</xdr:row>
      <xdr:rowOff>295275</xdr:rowOff>
    </xdr:from>
    <xdr:to>
      <xdr:col>11</xdr:col>
      <xdr:colOff>390525</xdr:colOff>
      <xdr:row>49</xdr:row>
      <xdr:rowOff>296863</xdr:rowOff>
    </xdr:to>
    <xdr:cxnSp macro="">
      <xdr:nvCxnSpPr>
        <xdr:cNvPr id="32" name="Straight Connector 31">
          <a:extLst>
            <a:ext uri="{FF2B5EF4-FFF2-40B4-BE49-F238E27FC236}">
              <a16:creationId xmlns:a16="http://schemas.microsoft.com/office/drawing/2014/main" id="{00000000-0008-0000-0300-000020000000}"/>
            </a:ext>
          </a:extLst>
        </xdr:cNvPr>
        <xdr:cNvCxnSpPr/>
      </xdr:nvCxnSpPr>
      <xdr:spPr>
        <a:xfrm rot="10800000">
          <a:off x="6715125" y="9906000"/>
          <a:ext cx="3810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561975</xdr:colOff>
      <xdr:row>49</xdr:row>
      <xdr:rowOff>295275</xdr:rowOff>
    </xdr:from>
    <xdr:to>
      <xdr:col>10</xdr:col>
      <xdr:colOff>0</xdr:colOff>
      <xdr:row>49</xdr:row>
      <xdr:rowOff>296863</xdr:rowOff>
    </xdr:to>
    <xdr:cxnSp macro="">
      <xdr:nvCxnSpPr>
        <xdr:cNvPr id="33" name="Straight Connector 32">
          <a:extLst>
            <a:ext uri="{FF2B5EF4-FFF2-40B4-BE49-F238E27FC236}">
              <a16:creationId xmlns:a16="http://schemas.microsoft.com/office/drawing/2014/main" id="{00000000-0008-0000-0300-000021000000}"/>
            </a:ext>
          </a:extLst>
        </xdr:cNvPr>
        <xdr:cNvCxnSpPr/>
      </xdr:nvCxnSpPr>
      <xdr:spPr>
        <a:xfrm>
          <a:off x="6048375" y="9906000"/>
          <a:ext cx="4762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542131</xdr:colOff>
      <xdr:row>49</xdr:row>
      <xdr:rowOff>296069</xdr:rowOff>
    </xdr:from>
    <xdr:to>
      <xdr:col>9</xdr:col>
      <xdr:colOff>543719</xdr:colOff>
      <xdr:row>57</xdr:row>
      <xdr:rowOff>794</xdr:rowOff>
    </xdr:to>
    <xdr:cxnSp macro="">
      <xdr:nvCxnSpPr>
        <xdr:cNvPr id="34" name="Straight Connector 33">
          <a:extLst>
            <a:ext uri="{FF2B5EF4-FFF2-40B4-BE49-F238E27FC236}">
              <a16:creationId xmlns:a16="http://schemas.microsoft.com/office/drawing/2014/main" id="{00000000-0008-0000-0300-000022000000}"/>
            </a:ext>
          </a:extLst>
        </xdr:cNvPr>
        <xdr:cNvCxnSpPr/>
      </xdr:nvCxnSpPr>
      <xdr:spPr>
        <a:xfrm rot="5400000">
          <a:off x="5362575" y="10572750"/>
          <a:ext cx="13335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3</xdr:col>
      <xdr:colOff>28575</xdr:colOff>
      <xdr:row>45</xdr:row>
      <xdr:rowOff>76199</xdr:rowOff>
    </xdr:from>
    <xdr:ext cx="676275" cy="436786"/>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1857375" y="9029699"/>
          <a:ext cx="676275"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a:t>Divided</a:t>
          </a:r>
        </a:p>
        <a:p>
          <a:pPr algn="ctr"/>
          <a:r>
            <a:rPr lang="en-US" sz="1100"/>
            <a:t>by</a:t>
          </a:r>
        </a:p>
      </xdr:txBody>
    </xdr:sp>
    <xdr:clientData/>
  </xdr:oneCellAnchor>
  <xdr:oneCellAnchor>
    <xdr:from>
      <xdr:col>8</xdr:col>
      <xdr:colOff>38100</xdr:colOff>
      <xdr:row>45</xdr:row>
      <xdr:rowOff>104775</xdr:rowOff>
    </xdr:from>
    <xdr:ext cx="638175" cy="436786"/>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4914900" y="9058275"/>
          <a:ext cx="638175"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a:t>Divided</a:t>
          </a:r>
        </a:p>
        <a:p>
          <a:pPr algn="ctr"/>
          <a:r>
            <a:rPr lang="en-US" sz="1100"/>
            <a:t>by</a:t>
          </a:r>
        </a:p>
      </xdr:txBody>
    </xdr:sp>
    <xdr:clientData/>
  </xdr:oneCellAnchor>
  <xdr:oneCellAnchor>
    <xdr:from>
      <xdr:col>3</xdr:col>
      <xdr:colOff>19051</xdr:colOff>
      <xdr:row>49</xdr:row>
      <xdr:rowOff>28576</xdr:rowOff>
    </xdr:from>
    <xdr:ext cx="704850" cy="609013"/>
    <xdr:sp macro="" textlink="">
      <xdr:nvSpPr>
        <xdr:cNvPr id="37" name="TextBox 36">
          <a:extLst>
            <a:ext uri="{FF2B5EF4-FFF2-40B4-BE49-F238E27FC236}">
              <a16:creationId xmlns:a16="http://schemas.microsoft.com/office/drawing/2014/main" id="{00000000-0008-0000-0300-000025000000}"/>
            </a:ext>
          </a:extLst>
        </xdr:cNvPr>
        <xdr:cNvSpPr txBox="1"/>
      </xdr:nvSpPr>
      <xdr:spPr>
        <a:xfrm>
          <a:off x="1847851" y="9744076"/>
          <a:ext cx="704850" cy="609013"/>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a:t>Subtract-ted from</a:t>
          </a:r>
        </a:p>
      </xdr:txBody>
    </xdr:sp>
    <xdr:clientData/>
  </xdr:oneCellAnchor>
  <xdr:oneCellAnchor>
    <xdr:from>
      <xdr:col>9</xdr:col>
      <xdr:colOff>190499</xdr:colOff>
      <xdr:row>49</xdr:row>
      <xdr:rowOff>28575</xdr:rowOff>
    </xdr:from>
    <xdr:ext cx="495301" cy="264560"/>
    <xdr:sp macro="" textlink="">
      <xdr:nvSpPr>
        <xdr:cNvPr id="38" name="TextBox 37">
          <a:extLst>
            <a:ext uri="{FF2B5EF4-FFF2-40B4-BE49-F238E27FC236}">
              <a16:creationId xmlns:a16="http://schemas.microsoft.com/office/drawing/2014/main" id="{00000000-0008-0000-0300-000026000000}"/>
            </a:ext>
          </a:extLst>
        </xdr:cNvPr>
        <xdr:cNvSpPr txBox="1"/>
      </xdr:nvSpPr>
      <xdr:spPr>
        <a:xfrm>
          <a:off x="5676899" y="9744075"/>
          <a:ext cx="49530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n-US" sz="1100"/>
            <a:t>Plus</a:t>
          </a:r>
        </a:p>
      </xdr:txBody>
    </xdr:sp>
    <xdr:clientData/>
  </xdr:oneCellAnchor>
  <xdr:twoCellAnchor>
    <xdr:from>
      <xdr:col>4</xdr:col>
      <xdr:colOff>590550</xdr:colOff>
      <xdr:row>41</xdr:row>
      <xdr:rowOff>238125</xdr:rowOff>
    </xdr:from>
    <xdr:to>
      <xdr:col>6</xdr:col>
      <xdr:colOff>95250</xdr:colOff>
      <xdr:row>42</xdr:row>
      <xdr:rowOff>76200</xdr:rowOff>
    </xdr:to>
    <xdr:sp macro="" textlink="">
      <xdr:nvSpPr>
        <xdr:cNvPr id="39" name="TextBox 38">
          <a:extLst>
            <a:ext uri="{FF2B5EF4-FFF2-40B4-BE49-F238E27FC236}">
              <a16:creationId xmlns:a16="http://schemas.microsoft.com/office/drawing/2014/main" id="{00000000-0008-0000-0300-000027000000}"/>
            </a:ext>
          </a:extLst>
        </xdr:cNvPr>
        <xdr:cNvSpPr txBox="1"/>
      </xdr:nvSpPr>
      <xdr:spPr>
        <a:xfrm>
          <a:off x="3028950" y="8382000"/>
          <a:ext cx="723900" cy="76200"/>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US" sz="1100"/>
            <a:t>Multiplied</a:t>
          </a:r>
        </a:p>
        <a:p>
          <a:pPr algn="ctr"/>
          <a:r>
            <a:rPr lang="en-US" sz="1100"/>
            <a:t>by</a:t>
          </a:r>
        </a:p>
      </xdr:txBody>
    </xdr:sp>
    <xdr:clientData/>
  </xdr:twoCellAnchor>
  <xdr:twoCellAnchor>
    <xdr:from>
      <xdr:col>3</xdr:col>
      <xdr:colOff>342900</xdr:colOff>
      <xdr:row>39</xdr:row>
      <xdr:rowOff>19051</xdr:rowOff>
    </xdr:from>
    <xdr:to>
      <xdr:col>3</xdr:col>
      <xdr:colOff>344488</xdr:colOff>
      <xdr:row>40</xdr:row>
      <xdr:rowOff>1</xdr:rowOff>
    </xdr:to>
    <xdr:cxnSp macro="">
      <xdr:nvCxnSpPr>
        <xdr:cNvPr id="40" name="Straight Connector 39">
          <a:extLst>
            <a:ext uri="{FF2B5EF4-FFF2-40B4-BE49-F238E27FC236}">
              <a16:creationId xmlns:a16="http://schemas.microsoft.com/office/drawing/2014/main" id="{00000000-0008-0000-0300-000028000000}"/>
            </a:ext>
          </a:extLst>
        </xdr:cNvPr>
        <xdr:cNvCxnSpPr/>
      </xdr:nvCxnSpPr>
      <xdr:spPr>
        <a:xfrm rot="5400000">
          <a:off x="1996281" y="8900320"/>
          <a:ext cx="1809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209550</xdr:colOff>
      <xdr:row>61</xdr:row>
      <xdr:rowOff>161925</xdr:rowOff>
    </xdr:from>
    <xdr:to>
      <xdr:col>10</xdr:col>
      <xdr:colOff>695325</xdr:colOff>
      <xdr:row>83</xdr:row>
      <xdr:rowOff>66675</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567690</xdr:colOff>
      <xdr:row>68</xdr:row>
      <xdr:rowOff>11430</xdr:rowOff>
    </xdr:from>
    <xdr:to>
      <xdr:col>6</xdr:col>
      <xdr:colOff>586804</xdr:colOff>
      <xdr:row>69</xdr:row>
      <xdr:rowOff>76315</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3825240" y="16022955"/>
          <a:ext cx="1981264" cy="264910"/>
        </a:xfrm>
        <a:prstGeom prst="rect">
          <a:avLst/>
        </a:prstGeom>
        <a:solidFill>
          <a:srgbClr val="FFCC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Internal</a:t>
          </a:r>
          <a:r>
            <a:rPr lang="en-US" sz="1100" baseline="0"/>
            <a:t> growth rate</a:t>
          </a:r>
          <a:endParaRPr lang="en-US" sz="1100" i="1"/>
        </a:p>
      </xdr:txBody>
    </xdr:sp>
    <xdr:clientData/>
  </xdr:twoCellAnchor>
  <xdr:twoCellAnchor>
    <xdr:from>
      <xdr:col>5</xdr:col>
      <xdr:colOff>590553</xdr:colOff>
      <xdr:row>75</xdr:row>
      <xdr:rowOff>38102</xdr:rowOff>
    </xdr:from>
    <xdr:to>
      <xdr:col>5</xdr:col>
      <xdr:colOff>590554</xdr:colOff>
      <xdr:row>80</xdr:row>
      <xdr:rowOff>161928</xdr:rowOff>
    </xdr:to>
    <xdr:cxnSp macro="">
      <xdr:nvCxnSpPr>
        <xdr:cNvPr id="4" name="Straight Arrow Connector 3" descr="39312ebc-ab54-4825-ac15-443a7d331eaf">
          <a:extLst>
            <a:ext uri="{FF2B5EF4-FFF2-40B4-BE49-F238E27FC236}">
              <a16:creationId xmlns:a16="http://schemas.microsoft.com/office/drawing/2014/main" id="{00000000-0008-0000-0500-000004000000}"/>
            </a:ext>
          </a:extLst>
        </xdr:cNvPr>
        <xdr:cNvCxnSpPr/>
      </xdr:nvCxnSpPr>
      <xdr:spPr>
        <a:xfrm rot="16200000" flipV="1">
          <a:off x="4267203" y="18011777"/>
          <a:ext cx="1123951" cy="1"/>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228600</xdr:colOff>
      <xdr:row>90</xdr:row>
      <xdr:rowOff>104776</xdr:rowOff>
    </xdr:from>
    <xdr:to>
      <xdr:col>11</xdr:col>
      <xdr:colOff>38100</xdr:colOff>
      <xdr:row>108</xdr:row>
      <xdr:rowOff>180975</xdr:rowOff>
    </xdr:to>
    <xdr:graphicFrame macro="">
      <xdr:nvGraphicFramePr>
        <xdr:cNvPr id="5" name="Chart 6">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5</xdr:col>
      <xdr:colOff>466725</xdr:colOff>
      <xdr:row>85</xdr:row>
      <xdr:rowOff>1438275</xdr:rowOff>
    </xdr:from>
    <xdr:to>
      <xdr:col>5</xdr:col>
      <xdr:colOff>742950</xdr:colOff>
      <xdr:row>86</xdr:row>
      <xdr:rowOff>9525</xdr:rowOff>
    </xdr:to>
    <xdr:pic>
      <xdr:nvPicPr>
        <xdr:cNvPr id="6" name="Picture 5" descr="Undo arrow.BMP">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3" cstate="print"/>
        <a:stretch>
          <a:fillRect/>
        </a:stretch>
      </xdr:blipFill>
      <xdr:spPr>
        <a:xfrm>
          <a:off x="4705350" y="20850225"/>
          <a:ext cx="276225" cy="171450"/>
        </a:xfrm>
        <a:prstGeom prst="rect">
          <a:avLst/>
        </a:prstGeom>
      </xdr:spPr>
    </xdr:pic>
    <xdr:clientData/>
  </xdr:twoCellAnchor>
</xdr:wsDr>
</file>

<file path=xl/drawings/drawing6.xml><?xml version="1.0" encoding="utf-8"?>
<c:userShapes xmlns:c="http://schemas.openxmlformats.org/drawingml/2006/chart">
  <cdr:relSizeAnchor xmlns:cdr="http://schemas.openxmlformats.org/drawingml/2006/chartDrawing">
    <cdr:from>
      <cdr:x>0.42476</cdr:x>
      <cdr:y>0.17307</cdr:y>
    </cdr:from>
    <cdr:to>
      <cdr:x>0.6137</cdr:x>
      <cdr:y>0.30139</cdr:y>
    </cdr:to>
    <cdr:sp macro="" textlink="">
      <cdr:nvSpPr>
        <cdr:cNvPr id="3" name="TextBox 2"/>
        <cdr:cNvSpPr txBox="1"/>
      </cdr:nvSpPr>
      <cdr:spPr>
        <a:xfrm xmlns:a="http://schemas.openxmlformats.org/drawingml/2006/main">
          <a:off x="2638426" y="752475"/>
          <a:ext cx="1171575" cy="55245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0.62366</cdr:x>
      <cdr:y>0.36998</cdr:y>
    </cdr:from>
    <cdr:to>
      <cdr:x>0.7788</cdr:x>
      <cdr:y>0.47617</cdr:y>
    </cdr:to>
    <cdr:sp macro="" textlink="">
      <cdr:nvSpPr>
        <cdr:cNvPr id="4" name="TextBox 3"/>
        <cdr:cNvSpPr txBox="1"/>
      </cdr:nvSpPr>
      <cdr:spPr>
        <a:xfrm xmlns:a="http://schemas.openxmlformats.org/drawingml/2006/main">
          <a:off x="3867150" y="1592875"/>
          <a:ext cx="962025" cy="457180"/>
        </a:xfrm>
        <a:prstGeom xmlns:a="http://schemas.openxmlformats.org/drawingml/2006/main" prst="rect">
          <a:avLst/>
        </a:prstGeom>
        <a:solidFill xmlns:a="http://schemas.openxmlformats.org/drawingml/2006/main">
          <a:srgbClr val="FFCCFF"/>
        </a:solidFill>
        <a:ln xmlns:a="http://schemas.openxmlformats.org/drawingml/2006/main">
          <a:solidFill>
            <a:schemeClr val="dk1">
              <a:shade val="95000"/>
              <a:satMod val="105000"/>
            </a:schemeClr>
          </a:solidFill>
        </a:ln>
      </cdr:spPr>
      <cdr:txBody>
        <a:bodyPr xmlns:a="http://schemas.openxmlformats.org/drawingml/2006/main" wrap="square" rtlCol="0"/>
        <a:lstStyle xmlns:a="http://schemas.openxmlformats.org/drawingml/2006/main"/>
        <a:p xmlns:a="http://schemas.openxmlformats.org/drawingml/2006/main">
          <a:pPr algn="ctr"/>
          <a:r>
            <a:rPr lang="en-US" sz="1100"/>
            <a:t>EFN &gt; 0</a:t>
          </a:r>
        </a:p>
        <a:p xmlns:a="http://schemas.openxmlformats.org/drawingml/2006/main">
          <a:pPr algn="ctr"/>
          <a:r>
            <a:rPr lang="en-US" sz="1100"/>
            <a:t>(</a:t>
          </a:r>
          <a:r>
            <a:rPr lang="en-US" sz="1100">
              <a:ln>
                <a:noFill/>
              </a:ln>
              <a:solidFill>
                <a:schemeClr val="tx1"/>
              </a:solidFill>
            </a:rPr>
            <a:t>deficit</a:t>
          </a:r>
          <a:r>
            <a:rPr lang="en-US" sz="1100"/>
            <a:t>)</a:t>
          </a:r>
        </a:p>
      </cdr:txBody>
    </cdr:sp>
  </cdr:relSizeAnchor>
  <cdr:relSizeAnchor xmlns:cdr="http://schemas.openxmlformats.org/drawingml/2006/chartDrawing">
    <cdr:from>
      <cdr:x>0.7074</cdr:x>
      <cdr:y>0.42307</cdr:y>
    </cdr:from>
    <cdr:to>
      <cdr:x>0.85537</cdr:x>
      <cdr:y>0.63522</cdr:y>
    </cdr:to>
    <cdr:sp macro="" textlink="">
      <cdr:nvSpPr>
        <cdr:cNvPr id="5" name="TextBox 4"/>
        <cdr:cNvSpPr txBox="1"/>
      </cdr:nvSpPr>
      <cdr:spPr>
        <a:xfrm xmlns:a="http://schemas.openxmlformats.org/drawingml/2006/main">
          <a:off x="4391026" y="1828800"/>
          <a:ext cx="914400" cy="914400"/>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cdr:y>
    </cdr:from>
    <cdr:to>
      <cdr:x>0</cdr:x>
      <cdr:y>0</cdr:y>
    </cdr:to>
    <cdr:pic>
      <cdr:nvPicPr>
        <cdr:cNvPr id="6" name="chart">
          <a:extLst xmlns:a="http://schemas.openxmlformats.org/drawingml/2006/main">
            <a:ext uri="{FF2B5EF4-FFF2-40B4-BE49-F238E27FC236}">
              <a16:creationId xmlns:a16="http://schemas.microsoft.com/office/drawing/2014/main" id="{86A5F9CC-B952-4A46-B8AA-BA3CEBCA5C9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0.12522</cdr:x>
      <cdr:y>0.6512</cdr:y>
    </cdr:from>
    <cdr:to>
      <cdr:x>0.27035</cdr:x>
      <cdr:y>0.76327</cdr:y>
    </cdr:to>
    <cdr:sp macro="" textlink="">
      <cdr:nvSpPr>
        <cdr:cNvPr id="7" name="TextBox 6"/>
        <cdr:cNvSpPr txBox="1"/>
      </cdr:nvSpPr>
      <cdr:spPr>
        <a:xfrm xmlns:a="http://schemas.openxmlformats.org/drawingml/2006/main">
          <a:off x="776460" y="2803611"/>
          <a:ext cx="899939" cy="482514"/>
        </a:xfrm>
        <a:prstGeom xmlns:a="http://schemas.openxmlformats.org/drawingml/2006/main" prst="rect">
          <a:avLst/>
        </a:prstGeom>
        <a:solidFill xmlns:a="http://schemas.openxmlformats.org/drawingml/2006/main">
          <a:srgbClr val="FFCCFF"/>
        </a:solidFill>
        <a:ln xmlns:a="http://schemas.openxmlformats.org/drawingml/2006/main">
          <a:solidFill>
            <a:schemeClr val="tx1"/>
          </a:solidFill>
        </a:ln>
      </cdr:spPr>
      <cdr:txBody>
        <a:bodyPr xmlns:a="http://schemas.openxmlformats.org/drawingml/2006/main" wrap="square" rtlCol="0"/>
        <a:lstStyle xmlns:a="http://schemas.openxmlformats.org/drawingml/2006/main"/>
        <a:p xmlns:a="http://schemas.openxmlformats.org/drawingml/2006/main">
          <a:pPr algn="ctr"/>
          <a:r>
            <a:rPr lang="en-US" sz="1100"/>
            <a:t>EFN &lt; 0</a:t>
          </a:r>
        </a:p>
        <a:p xmlns:a="http://schemas.openxmlformats.org/drawingml/2006/main">
          <a:pPr algn="ctr"/>
          <a:r>
            <a:rPr lang="en-US" sz="1100"/>
            <a:t>(surplus)</a:t>
          </a:r>
        </a:p>
      </cdr:txBody>
    </cdr:sp>
  </cdr:relSizeAnchor>
  <cdr:relSizeAnchor xmlns:cdr="http://schemas.openxmlformats.org/drawingml/2006/chartDrawing">
    <cdr:from>
      <cdr:x>0.32031</cdr:x>
      <cdr:y>0.3481</cdr:y>
    </cdr:from>
    <cdr:to>
      <cdr:x>0.39251</cdr:x>
      <cdr:y>0.589</cdr:y>
    </cdr:to>
    <cdr:sp macro="" textlink="">
      <cdr:nvSpPr>
        <cdr:cNvPr id="10" name="Straight Arrow Connector 9"/>
        <cdr:cNvSpPr/>
      </cdr:nvSpPr>
      <cdr:spPr>
        <a:xfrm xmlns:a="http://schemas.openxmlformats.org/drawingml/2006/main" rot="16200000" flipH="1">
          <a:off x="1695451" y="1800225"/>
          <a:ext cx="1038225" cy="447676"/>
        </a:xfrm>
        <a:prstGeom xmlns:a="http://schemas.openxmlformats.org/drawingml/2006/main" prst="straightConnector1">
          <a:avLst/>
        </a:prstGeom>
        <a:ln xmlns:a="http://schemas.openxmlformats.org/drawingml/2006/main">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userShapes>
</file>

<file path=xl/drawings/drawing7.xml><?xml version="1.0" encoding="utf-8"?>
<c:userShapes xmlns:c="http://schemas.openxmlformats.org/drawingml/2006/chart">
  <cdr:relSizeAnchor xmlns:cdr="http://schemas.openxmlformats.org/drawingml/2006/chartDrawing">
    <cdr:from>
      <cdr:x>0.16031</cdr:x>
      <cdr:y>0.35233</cdr:y>
    </cdr:from>
    <cdr:to>
      <cdr:x>0.40153</cdr:x>
      <cdr:y>0.43005</cdr:y>
    </cdr:to>
    <cdr:sp macro="" textlink="">
      <cdr:nvSpPr>
        <cdr:cNvPr id="3" name="TextBox 2"/>
        <cdr:cNvSpPr txBox="1"/>
      </cdr:nvSpPr>
      <cdr:spPr>
        <a:xfrm xmlns:a="http://schemas.openxmlformats.org/drawingml/2006/main">
          <a:off x="1000154" y="1295399"/>
          <a:ext cx="1504941" cy="285750"/>
        </a:xfrm>
        <a:prstGeom xmlns:a="http://schemas.openxmlformats.org/drawingml/2006/main" prst="rect">
          <a:avLst/>
        </a:prstGeom>
        <a:solidFill xmlns:a="http://schemas.openxmlformats.org/drawingml/2006/main">
          <a:srgbClr val="FFCCFF"/>
        </a:solidFill>
      </cdr:spPr>
      <cdr:txBody>
        <a:bodyPr xmlns:a="http://schemas.openxmlformats.org/drawingml/2006/main" wrap="square" rtlCol="0"/>
        <a:lstStyle xmlns:a="http://schemas.openxmlformats.org/drawingml/2006/main"/>
        <a:p xmlns:a="http://schemas.openxmlformats.org/drawingml/2006/main">
          <a:pPr algn="ctr"/>
          <a:r>
            <a:rPr lang="en-US" sz="1100"/>
            <a:t>Internal growth rate</a:t>
          </a:r>
        </a:p>
      </cdr:txBody>
    </cdr:sp>
  </cdr:relSizeAnchor>
  <cdr:relSizeAnchor xmlns:cdr="http://schemas.openxmlformats.org/drawingml/2006/chartDrawing">
    <cdr:from>
      <cdr:x>0.32825</cdr:x>
      <cdr:y>0.42793</cdr:y>
    </cdr:from>
    <cdr:to>
      <cdr:x>0.38474</cdr:x>
      <cdr:y>0.59305</cdr:y>
    </cdr:to>
    <cdr:sp macro="" textlink="">
      <cdr:nvSpPr>
        <cdr:cNvPr id="5" name="Straight Arrow Connector 4"/>
        <cdr:cNvSpPr/>
      </cdr:nvSpPr>
      <cdr:spPr>
        <a:xfrm xmlns:a="http://schemas.openxmlformats.org/drawingml/2006/main" rot="16200000" flipH="1">
          <a:off x="1920563" y="1700662"/>
          <a:ext cx="607088" cy="352434"/>
        </a:xfrm>
        <a:prstGeom xmlns:a="http://schemas.openxmlformats.org/drawingml/2006/main" prst="straightConnector1">
          <a:avLst/>
        </a:prstGeom>
        <a:ln xmlns:a="http://schemas.openxmlformats.org/drawingml/2006/main">
          <a:solidFill>
            <a:sysClr val="windowText" lastClr="000000"/>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6"/>
  <sheetViews>
    <sheetView tabSelected="1" workbookViewId="0"/>
  </sheetViews>
  <sheetFormatPr defaultColWidth="9.140625" defaultRowHeight="12.75" x14ac:dyDescent="0.2"/>
  <cols>
    <col min="1" max="3" width="9.140625" style="88"/>
    <col min="4" max="4" width="42.42578125" style="88" customWidth="1"/>
    <col min="5" max="16384" width="9.140625" style="88"/>
  </cols>
  <sheetData>
    <row r="1" spans="1:29" x14ac:dyDescent="0.2">
      <c r="A1" s="86"/>
      <c r="B1" s="86"/>
      <c r="C1" s="86"/>
      <c r="D1" s="86"/>
      <c r="E1" s="86"/>
      <c r="F1" s="86"/>
      <c r="G1" s="86"/>
      <c r="H1" s="86"/>
      <c r="I1" s="86"/>
      <c r="J1" s="86"/>
      <c r="K1" s="86"/>
      <c r="L1" s="86"/>
      <c r="M1" s="87"/>
      <c r="N1" s="87"/>
      <c r="O1" s="87"/>
      <c r="P1" s="87"/>
      <c r="Q1" s="87"/>
      <c r="R1" s="87"/>
      <c r="S1" s="87"/>
      <c r="T1" s="87"/>
      <c r="U1" s="87"/>
      <c r="V1" s="87"/>
      <c r="W1" s="87"/>
      <c r="X1" s="87"/>
      <c r="Y1" s="87"/>
      <c r="Z1" s="87"/>
      <c r="AA1" s="87"/>
      <c r="AB1" s="87"/>
      <c r="AC1" s="87"/>
    </row>
    <row r="2" spans="1:29" x14ac:dyDescent="0.2">
      <c r="A2" s="86"/>
      <c r="B2" s="86"/>
      <c r="C2" s="86"/>
      <c r="D2" s="86"/>
      <c r="E2" s="86"/>
      <c r="F2" s="86"/>
      <c r="G2" s="86"/>
      <c r="H2" s="86"/>
      <c r="I2" s="86"/>
      <c r="J2" s="86"/>
      <c r="K2" s="86"/>
      <c r="L2" s="86"/>
      <c r="M2" s="87"/>
      <c r="N2" s="87"/>
      <c r="O2" s="87"/>
      <c r="P2" s="87"/>
      <c r="Q2" s="87"/>
      <c r="R2" s="87"/>
      <c r="S2" s="87"/>
      <c r="T2" s="87"/>
      <c r="U2" s="87"/>
      <c r="V2" s="87"/>
      <c r="W2" s="87"/>
      <c r="X2" s="87"/>
      <c r="Y2" s="87"/>
      <c r="Z2" s="87"/>
      <c r="AA2" s="87"/>
      <c r="AB2" s="87"/>
      <c r="AC2" s="87"/>
    </row>
    <row r="3" spans="1:29" ht="15.75" x14ac:dyDescent="0.25">
      <c r="A3" s="86"/>
      <c r="B3" s="86"/>
      <c r="C3" s="86"/>
      <c r="D3" s="89" t="s">
        <v>224</v>
      </c>
      <c r="E3" s="90"/>
      <c r="F3" s="86"/>
      <c r="G3" s="86"/>
      <c r="H3" s="86"/>
      <c r="I3" s="86"/>
      <c r="J3" s="86"/>
      <c r="K3" s="86"/>
      <c r="L3" s="86"/>
      <c r="M3" s="87"/>
      <c r="N3" s="87"/>
      <c r="O3" s="87"/>
      <c r="P3" s="87"/>
      <c r="Q3" s="87"/>
      <c r="R3" s="87"/>
      <c r="S3" s="87"/>
      <c r="T3" s="87"/>
      <c r="U3" s="87"/>
      <c r="V3" s="87"/>
      <c r="W3" s="87"/>
      <c r="X3" s="87"/>
      <c r="Y3" s="87"/>
      <c r="Z3" s="87"/>
      <c r="AA3" s="87"/>
      <c r="AB3" s="87"/>
      <c r="AC3" s="87"/>
    </row>
    <row r="4" spans="1:29" ht="15.75" x14ac:dyDescent="0.25">
      <c r="A4" s="86"/>
      <c r="B4" s="86"/>
      <c r="C4" s="86"/>
      <c r="D4" s="91" t="s">
        <v>242</v>
      </c>
      <c r="E4" s="90"/>
      <c r="F4" s="86"/>
      <c r="G4" s="86"/>
      <c r="H4" s="86"/>
      <c r="I4" s="86"/>
      <c r="J4" s="86"/>
      <c r="K4" s="86"/>
      <c r="L4" s="86"/>
      <c r="M4" s="87"/>
      <c r="N4" s="87"/>
      <c r="O4" s="87"/>
      <c r="P4" s="87"/>
      <c r="Q4" s="87"/>
      <c r="R4" s="87"/>
      <c r="S4" s="87"/>
      <c r="T4" s="87"/>
      <c r="U4" s="87"/>
      <c r="V4" s="87"/>
      <c r="W4" s="87"/>
      <c r="X4" s="87"/>
      <c r="Y4" s="87"/>
      <c r="Z4" s="87"/>
      <c r="AA4" s="87"/>
      <c r="AB4" s="87"/>
      <c r="AC4" s="87"/>
    </row>
    <row r="5" spans="1:29" ht="15.75" x14ac:dyDescent="0.25">
      <c r="A5" s="86"/>
      <c r="B5" s="86"/>
      <c r="C5" s="86"/>
      <c r="D5" s="89" t="s">
        <v>115</v>
      </c>
      <c r="E5" s="90"/>
      <c r="F5" s="86"/>
      <c r="G5" s="86"/>
      <c r="H5" s="86"/>
      <c r="I5" s="86"/>
      <c r="J5" s="86"/>
      <c r="K5" s="86"/>
      <c r="L5" s="86"/>
      <c r="M5" s="87"/>
      <c r="N5" s="87"/>
      <c r="O5" s="87"/>
      <c r="P5" s="87"/>
      <c r="Q5" s="87"/>
      <c r="R5" s="87"/>
      <c r="S5" s="87"/>
      <c r="T5" s="87"/>
      <c r="U5" s="87"/>
      <c r="V5" s="87"/>
      <c r="W5" s="87"/>
      <c r="X5" s="87"/>
      <c r="Y5" s="87"/>
      <c r="Z5" s="87"/>
      <c r="AA5" s="87"/>
      <c r="AB5" s="87"/>
      <c r="AC5" s="87"/>
    </row>
    <row r="6" spans="1:29" ht="15.75" x14ac:dyDescent="0.25">
      <c r="A6" s="86"/>
      <c r="B6" s="86"/>
      <c r="C6" s="86"/>
      <c r="D6" s="89" t="s">
        <v>243</v>
      </c>
      <c r="E6" s="90"/>
      <c r="F6" s="86"/>
      <c r="G6" s="86"/>
      <c r="H6" s="86"/>
      <c r="I6" s="86"/>
      <c r="J6" s="86"/>
      <c r="K6" s="86"/>
      <c r="L6" s="86"/>
      <c r="M6" s="87"/>
      <c r="N6" s="87"/>
      <c r="O6" s="87"/>
      <c r="P6" s="87"/>
      <c r="Q6" s="87"/>
      <c r="R6" s="87"/>
      <c r="S6" s="87"/>
      <c r="T6" s="87"/>
      <c r="U6" s="87"/>
      <c r="V6" s="87"/>
      <c r="W6" s="87"/>
      <c r="X6" s="87"/>
      <c r="Y6" s="87"/>
      <c r="Z6" s="87"/>
      <c r="AA6" s="87"/>
      <c r="AB6" s="87"/>
      <c r="AC6" s="87"/>
    </row>
    <row r="7" spans="1:29" x14ac:dyDescent="0.2">
      <c r="A7" s="86"/>
      <c r="B7" s="86"/>
      <c r="C7" s="86"/>
      <c r="D7" s="86"/>
      <c r="E7" s="86"/>
      <c r="F7" s="86"/>
      <c r="G7" s="86"/>
      <c r="H7" s="86"/>
      <c r="I7" s="86"/>
      <c r="J7" s="86"/>
      <c r="K7" s="86"/>
      <c r="L7" s="86"/>
      <c r="M7" s="87"/>
      <c r="N7" s="87"/>
      <c r="O7" s="87"/>
      <c r="P7" s="87"/>
      <c r="Q7" s="87"/>
      <c r="R7" s="87"/>
      <c r="S7" s="87"/>
      <c r="T7" s="87"/>
      <c r="U7" s="87"/>
      <c r="V7" s="87"/>
      <c r="W7" s="87"/>
      <c r="X7" s="87"/>
      <c r="Y7" s="87"/>
      <c r="Z7" s="87"/>
      <c r="AA7" s="87"/>
      <c r="AB7" s="87"/>
      <c r="AC7" s="87"/>
    </row>
    <row r="8" spans="1:29" ht="61.5" x14ac:dyDescent="0.9">
      <c r="A8" s="86"/>
      <c r="B8" s="86"/>
      <c r="C8" s="86"/>
      <c r="D8" s="92" t="s">
        <v>113</v>
      </c>
      <c r="E8" s="86"/>
      <c r="F8" s="93"/>
      <c r="G8" s="86"/>
      <c r="H8" s="86"/>
      <c r="I8" s="86"/>
      <c r="J8" s="86"/>
      <c r="K8" s="86"/>
      <c r="L8" s="86"/>
      <c r="M8" s="87"/>
      <c r="N8" s="87"/>
      <c r="O8" s="87"/>
      <c r="P8" s="87"/>
      <c r="Q8" s="87"/>
      <c r="R8" s="87"/>
      <c r="S8" s="87"/>
      <c r="T8" s="87"/>
      <c r="U8" s="87"/>
      <c r="V8" s="87"/>
      <c r="W8" s="87"/>
      <c r="X8" s="87"/>
      <c r="Y8" s="87"/>
      <c r="Z8" s="87"/>
      <c r="AA8" s="87"/>
      <c r="AB8" s="87"/>
      <c r="AC8" s="87"/>
    </row>
    <row r="9" spans="1:29" x14ac:dyDescent="0.2">
      <c r="A9" s="86"/>
      <c r="B9" s="86"/>
      <c r="C9" s="86"/>
      <c r="D9" s="86"/>
      <c r="E9" s="86"/>
      <c r="F9" s="86"/>
      <c r="G9" s="86"/>
      <c r="H9" s="86"/>
      <c r="I9" s="86"/>
      <c r="J9" s="86"/>
      <c r="K9" s="86"/>
      <c r="L9" s="86"/>
      <c r="M9" s="87"/>
      <c r="N9" s="87"/>
      <c r="O9" s="87"/>
      <c r="P9" s="87"/>
      <c r="Q9" s="87"/>
      <c r="R9" s="87"/>
      <c r="S9" s="87"/>
      <c r="T9" s="87"/>
      <c r="U9" s="87"/>
      <c r="V9" s="87"/>
      <c r="W9" s="87"/>
      <c r="X9" s="87"/>
      <c r="Y9" s="87"/>
      <c r="Z9" s="87"/>
      <c r="AA9" s="87"/>
      <c r="AB9" s="87"/>
      <c r="AC9" s="87"/>
    </row>
    <row r="10" spans="1:29" ht="18.75" x14ac:dyDescent="0.3">
      <c r="A10" s="86"/>
      <c r="B10" s="86"/>
      <c r="C10" s="86"/>
      <c r="D10" s="94" t="s">
        <v>101</v>
      </c>
      <c r="E10" s="94"/>
      <c r="F10" s="94"/>
      <c r="G10" s="94"/>
      <c r="H10" s="86"/>
      <c r="I10" s="86"/>
      <c r="J10" s="86"/>
      <c r="K10" s="86"/>
      <c r="L10" s="86"/>
      <c r="M10" s="87"/>
      <c r="N10" s="87"/>
      <c r="O10" s="87"/>
      <c r="P10" s="87"/>
      <c r="Q10" s="87"/>
      <c r="R10" s="87"/>
      <c r="S10" s="87"/>
      <c r="T10" s="87"/>
      <c r="U10" s="87"/>
      <c r="V10" s="87"/>
      <c r="W10" s="87"/>
      <c r="X10" s="87"/>
      <c r="Y10" s="87"/>
      <c r="Z10" s="87"/>
      <c r="AA10" s="87"/>
      <c r="AB10" s="87"/>
      <c r="AC10" s="87"/>
    </row>
    <row r="11" spans="1:29" ht="18.75" x14ac:dyDescent="0.3">
      <c r="A11" s="86"/>
      <c r="B11" s="86"/>
      <c r="C11" s="86"/>
      <c r="D11" s="94"/>
      <c r="E11" s="94"/>
      <c r="F11" s="94"/>
      <c r="G11" s="94"/>
      <c r="H11" s="86"/>
      <c r="I11" s="86"/>
      <c r="J11" s="86"/>
      <c r="K11" s="86"/>
      <c r="L11" s="86"/>
      <c r="M11" s="87"/>
      <c r="N11" s="87"/>
      <c r="O11" s="87"/>
      <c r="P11" s="87"/>
      <c r="Q11" s="87"/>
      <c r="R11" s="87"/>
      <c r="S11" s="87"/>
      <c r="T11" s="87"/>
      <c r="U11" s="87"/>
      <c r="V11" s="87"/>
      <c r="W11" s="87"/>
      <c r="X11" s="87"/>
      <c r="Y11" s="87"/>
      <c r="Z11" s="87"/>
      <c r="AA11" s="87"/>
      <c r="AB11" s="87"/>
      <c r="AC11" s="87"/>
    </row>
    <row r="12" spans="1:29" ht="23.65" customHeight="1" x14ac:dyDescent="0.3">
      <c r="A12" s="86"/>
      <c r="B12" s="86"/>
      <c r="C12" s="86"/>
      <c r="D12" s="94"/>
      <c r="E12" s="94"/>
      <c r="F12" s="94"/>
      <c r="G12" s="94"/>
      <c r="H12" s="86"/>
      <c r="I12" s="86"/>
      <c r="J12" s="86"/>
      <c r="K12" s="86"/>
      <c r="L12" s="86"/>
      <c r="M12" s="87"/>
      <c r="N12" s="87"/>
      <c r="O12" s="87"/>
      <c r="P12" s="87"/>
      <c r="Q12" s="87"/>
      <c r="R12" s="87"/>
      <c r="S12" s="87"/>
      <c r="T12" s="87"/>
      <c r="U12" s="87"/>
      <c r="V12" s="87"/>
      <c r="W12" s="87"/>
      <c r="X12" s="87"/>
      <c r="Y12" s="87"/>
      <c r="Z12" s="87"/>
      <c r="AA12" s="87"/>
      <c r="AB12" s="87"/>
      <c r="AC12" s="87"/>
    </row>
    <row r="13" spans="1:29" ht="23.65" customHeight="1" x14ac:dyDescent="0.3">
      <c r="A13" s="86"/>
      <c r="B13" s="86"/>
      <c r="C13" s="86"/>
      <c r="F13" s="94"/>
      <c r="G13" s="86"/>
      <c r="H13" s="86"/>
      <c r="I13" s="86"/>
      <c r="J13" s="86"/>
      <c r="K13" s="86"/>
      <c r="L13" s="87"/>
      <c r="M13" s="87"/>
      <c r="N13" s="87"/>
      <c r="O13" s="87"/>
      <c r="P13" s="87"/>
      <c r="Q13" s="87"/>
      <c r="R13" s="87"/>
      <c r="S13" s="87"/>
      <c r="T13" s="87"/>
      <c r="U13" s="87"/>
      <c r="V13" s="87"/>
      <c r="W13" s="87"/>
      <c r="X13" s="87"/>
      <c r="Y13" s="87"/>
      <c r="Z13" s="87"/>
      <c r="AA13" s="87"/>
      <c r="AB13" s="87"/>
    </row>
    <row r="14" spans="1:29" ht="23.65" customHeight="1" x14ac:dyDescent="0.3">
      <c r="A14" s="86"/>
      <c r="B14" s="86"/>
      <c r="C14" s="86"/>
      <c r="F14" s="94"/>
      <c r="G14" s="86"/>
      <c r="H14" s="86"/>
      <c r="I14" s="86"/>
      <c r="J14" s="86"/>
      <c r="K14" s="86"/>
      <c r="L14" s="87"/>
      <c r="M14" s="87"/>
      <c r="N14" s="87"/>
      <c r="O14" s="87"/>
      <c r="P14" s="87"/>
      <c r="Q14" s="87"/>
      <c r="R14" s="87"/>
      <c r="S14" s="87"/>
      <c r="T14" s="87"/>
      <c r="U14" s="87"/>
      <c r="V14" s="87"/>
      <c r="W14" s="87"/>
      <c r="X14" s="87"/>
      <c r="Y14" s="87"/>
      <c r="Z14" s="87"/>
      <c r="AA14" s="87"/>
      <c r="AB14" s="87"/>
    </row>
    <row r="15" spans="1:29" ht="23.65" customHeight="1" x14ac:dyDescent="0.3">
      <c r="A15" s="86"/>
      <c r="B15" s="86"/>
      <c r="C15" s="86"/>
      <c r="F15" s="94"/>
      <c r="G15" s="86"/>
      <c r="H15" s="86"/>
      <c r="I15" s="86"/>
      <c r="J15" s="86"/>
      <c r="K15" s="86"/>
      <c r="L15" s="87"/>
      <c r="M15" s="87"/>
      <c r="N15" s="87"/>
      <c r="O15" s="87"/>
      <c r="P15" s="87"/>
      <c r="Q15" s="87"/>
      <c r="R15" s="87"/>
      <c r="S15" s="87"/>
      <c r="T15" s="87"/>
      <c r="U15" s="87"/>
      <c r="V15" s="87"/>
      <c r="W15" s="87"/>
      <c r="X15" s="87"/>
      <c r="Y15" s="87"/>
      <c r="Z15" s="87"/>
      <c r="AA15" s="87"/>
      <c r="AB15" s="87"/>
    </row>
    <row r="16" spans="1:29" ht="23.65" customHeight="1" x14ac:dyDescent="0.3">
      <c r="A16" s="86"/>
      <c r="B16" s="86"/>
      <c r="C16" s="86"/>
      <c r="F16" s="94"/>
      <c r="G16" s="86"/>
      <c r="H16" s="86"/>
      <c r="I16" s="86"/>
      <c r="J16" s="86"/>
      <c r="K16" s="86"/>
      <c r="L16" s="87"/>
      <c r="M16" s="87"/>
      <c r="N16" s="87"/>
      <c r="O16" s="87"/>
      <c r="P16" s="87"/>
      <c r="Q16" s="87"/>
      <c r="R16" s="87"/>
      <c r="S16" s="87"/>
      <c r="T16" s="87"/>
      <c r="U16" s="87"/>
      <c r="V16" s="87"/>
      <c r="W16" s="87"/>
      <c r="X16" s="87"/>
      <c r="Y16" s="87"/>
      <c r="Z16" s="87"/>
      <c r="AA16" s="87"/>
      <c r="AB16" s="87"/>
    </row>
    <row r="17" spans="1:29" ht="23.65" customHeight="1" x14ac:dyDescent="0.3">
      <c r="A17" s="86"/>
      <c r="B17" s="86"/>
      <c r="C17" s="86"/>
      <c r="F17" s="94"/>
      <c r="G17" s="86"/>
      <c r="H17" s="86"/>
      <c r="I17" s="86"/>
      <c r="J17" s="86"/>
      <c r="K17" s="86"/>
      <c r="L17" s="87"/>
      <c r="M17" s="87"/>
      <c r="N17" s="87"/>
      <c r="O17" s="87"/>
      <c r="P17" s="87"/>
      <c r="Q17" s="87"/>
      <c r="R17" s="87"/>
      <c r="S17" s="87"/>
      <c r="T17" s="87"/>
      <c r="U17" s="87"/>
      <c r="V17" s="87"/>
      <c r="W17" s="87"/>
      <c r="X17" s="87"/>
      <c r="Y17" s="87"/>
      <c r="Z17" s="87"/>
      <c r="AA17" s="87"/>
      <c r="AB17" s="87"/>
    </row>
    <row r="18" spans="1:29" ht="23.65" customHeight="1" x14ac:dyDescent="0.3">
      <c r="A18" s="86"/>
      <c r="B18" s="86"/>
      <c r="C18" s="86"/>
      <c r="F18" s="94"/>
      <c r="G18" s="86"/>
      <c r="H18" s="86"/>
      <c r="I18" s="86"/>
      <c r="J18" s="86"/>
      <c r="K18" s="86"/>
      <c r="L18" s="87"/>
      <c r="M18" s="87"/>
      <c r="N18" s="87"/>
      <c r="O18" s="87"/>
      <c r="P18" s="87"/>
      <c r="Q18" s="87"/>
      <c r="R18" s="87"/>
      <c r="S18" s="87"/>
      <c r="T18" s="87"/>
      <c r="U18" s="87"/>
      <c r="V18" s="87"/>
      <c r="W18" s="87"/>
      <c r="X18" s="87"/>
      <c r="Y18" s="87"/>
      <c r="Z18" s="87"/>
      <c r="AA18" s="87"/>
      <c r="AB18" s="87"/>
    </row>
    <row r="19" spans="1:29" ht="23.65" customHeight="1" x14ac:dyDescent="0.3">
      <c r="A19" s="86"/>
      <c r="B19" s="86"/>
      <c r="C19" s="86"/>
      <c r="F19" s="94"/>
      <c r="G19" s="86"/>
      <c r="H19" s="86"/>
      <c r="I19" s="86"/>
      <c r="J19" s="86"/>
      <c r="K19" s="86"/>
      <c r="L19" s="87"/>
      <c r="M19" s="87"/>
      <c r="N19" s="87"/>
      <c r="O19" s="87"/>
      <c r="P19" s="87"/>
      <c r="Q19" s="87"/>
      <c r="R19" s="87"/>
      <c r="S19" s="87"/>
      <c r="T19" s="87"/>
      <c r="U19" s="87"/>
      <c r="V19" s="87"/>
      <c r="W19" s="87"/>
      <c r="X19" s="87"/>
      <c r="Y19" s="87"/>
      <c r="Z19" s="87"/>
      <c r="AA19" s="87"/>
      <c r="AB19" s="87"/>
    </row>
    <row r="20" spans="1:29" ht="23.65" customHeight="1" x14ac:dyDescent="0.3">
      <c r="A20" s="86"/>
      <c r="B20" s="86"/>
      <c r="C20" s="86"/>
      <c r="F20" s="94"/>
      <c r="G20" s="86"/>
      <c r="H20" s="86"/>
      <c r="I20" s="86"/>
      <c r="J20" s="86"/>
      <c r="K20" s="86"/>
      <c r="L20" s="87"/>
      <c r="M20" s="87"/>
      <c r="N20" s="87"/>
      <c r="O20" s="87"/>
      <c r="P20" s="87"/>
      <c r="Q20" s="87"/>
      <c r="R20" s="87"/>
      <c r="S20" s="87"/>
      <c r="T20" s="87"/>
      <c r="U20" s="87"/>
      <c r="V20" s="87"/>
      <c r="W20" s="87"/>
      <c r="X20" s="87"/>
      <c r="Y20" s="87"/>
      <c r="Z20" s="87"/>
      <c r="AA20" s="87"/>
      <c r="AB20" s="87"/>
    </row>
    <row r="21" spans="1:29" ht="23.65" customHeight="1" x14ac:dyDescent="0.3">
      <c r="A21" s="86"/>
      <c r="B21" s="86"/>
      <c r="C21" s="86"/>
      <c r="F21" s="94"/>
      <c r="G21" s="86"/>
      <c r="H21" s="86"/>
      <c r="I21" s="86"/>
      <c r="J21" s="86"/>
      <c r="K21" s="86"/>
      <c r="L21" s="87"/>
      <c r="M21" s="87"/>
      <c r="N21" s="87"/>
      <c r="O21" s="87"/>
      <c r="P21" s="87"/>
      <c r="Q21" s="87"/>
      <c r="R21" s="87"/>
      <c r="S21" s="87"/>
      <c r="T21" s="87"/>
      <c r="U21" s="87"/>
      <c r="V21" s="87"/>
      <c r="W21" s="87"/>
      <c r="X21" s="87"/>
      <c r="Y21" s="87"/>
      <c r="Z21" s="87"/>
      <c r="AA21" s="87"/>
      <c r="AB21" s="87"/>
    </row>
    <row r="22" spans="1:29" ht="18.75" x14ac:dyDescent="0.3">
      <c r="A22" s="86"/>
      <c r="B22" s="86"/>
      <c r="C22" s="86"/>
      <c r="D22" s="94" t="s">
        <v>102</v>
      </c>
      <c r="E22" s="86"/>
      <c r="F22" s="86"/>
      <c r="G22" s="86"/>
      <c r="H22" s="86"/>
      <c r="I22" s="86"/>
      <c r="J22" s="86"/>
      <c r="K22" s="86"/>
      <c r="L22" s="86"/>
      <c r="M22" s="87"/>
      <c r="N22" s="87"/>
      <c r="O22" s="87"/>
      <c r="P22" s="87"/>
      <c r="Q22" s="87"/>
      <c r="R22" s="87"/>
      <c r="S22" s="87"/>
      <c r="T22" s="87"/>
      <c r="U22" s="87"/>
      <c r="V22" s="87"/>
      <c r="W22" s="87"/>
      <c r="X22" s="87"/>
      <c r="Y22" s="87"/>
      <c r="Z22" s="87"/>
      <c r="AA22" s="87"/>
      <c r="AB22" s="87"/>
      <c r="AC22" s="87"/>
    </row>
    <row r="23" spans="1:29" ht="18.75" x14ac:dyDescent="0.3">
      <c r="A23" s="86"/>
      <c r="B23" s="86"/>
      <c r="C23" s="86"/>
      <c r="D23" s="94"/>
      <c r="E23" s="86"/>
      <c r="F23" s="86"/>
      <c r="G23" s="86"/>
      <c r="H23" s="86"/>
      <c r="I23" s="86"/>
      <c r="J23" s="86"/>
      <c r="K23" s="86"/>
      <c r="L23" s="86"/>
      <c r="M23" s="87"/>
      <c r="N23" s="87"/>
      <c r="O23" s="87"/>
      <c r="P23" s="87"/>
      <c r="Q23" s="87"/>
      <c r="R23" s="87"/>
      <c r="S23" s="87"/>
      <c r="T23" s="87"/>
      <c r="U23" s="87"/>
      <c r="V23" s="87"/>
      <c r="W23" s="87"/>
      <c r="X23" s="87"/>
      <c r="Y23" s="87"/>
      <c r="Z23" s="87"/>
      <c r="AA23" s="87"/>
      <c r="AB23" s="87"/>
      <c r="AC23" s="87"/>
    </row>
    <row r="24" spans="1:29" ht="18.75" x14ac:dyDescent="0.3">
      <c r="A24" s="86"/>
      <c r="B24" s="86"/>
      <c r="C24" s="86"/>
      <c r="D24" s="168" t="s">
        <v>103</v>
      </c>
      <c r="E24" s="86"/>
      <c r="F24" s="86"/>
      <c r="G24" s="86"/>
      <c r="H24" s="86"/>
      <c r="I24" s="86"/>
      <c r="J24" s="86"/>
      <c r="K24" s="86"/>
      <c r="L24" s="86"/>
      <c r="M24" s="87"/>
      <c r="N24" s="87"/>
      <c r="O24" s="87"/>
      <c r="P24" s="87"/>
      <c r="Q24" s="87"/>
      <c r="R24" s="87"/>
      <c r="S24" s="87"/>
      <c r="T24" s="87"/>
      <c r="U24" s="87"/>
      <c r="V24" s="87"/>
      <c r="W24" s="87"/>
      <c r="X24" s="87"/>
      <c r="Y24" s="87"/>
      <c r="Z24" s="87"/>
      <c r="AA24" s="87"/>
      <c r="AB24" s="87"/>
      <c r="AC24" s="87"/>
    </row>
    <row r="25" spans="1:29" ht="18.75" x14ac:dyDescent="0.3">
      <c r="A25" s="86"/>
      <c r="B25" s="86"/>
      <c r="C25" s="86"/>
      <c r="D25" s="169" t="s">
        <v>104</v>
      </c>
      <c r="E25" s="86"/>
      <c r="F25" s="86"/>
      <c r="G25" s="86"/>
      <c r="H25" s="86"/>
      <c r="I25" s="86"/>
      <c r="J25" s="86"/>
      <c r="K25" s="86"/>
      <c r="L25" s="86"/>
      <c r="M25" s="87"/>
      <c r="N25" s="87"/>
      <c r="O25" s="87"/>
      <c r="P25" s="87"/>
      <c r="Q25" s="87"/>
      <c r="R25" s="87"/>
      <c r="S25" s="87"/>
      <c r="T25" s="87"/>
      <c r="U25" s="87"/>
      <c r="V25" s="87"/>
      <c r="W25" s="87"/>
      <c r="X25" s="87"/>
      <c r="Y25" s="87"/>
      <c r="Z25" s="87"/>
      <c r="AA25" s="87"/>
      <c r="AB25" s="87"/>
      <c r="AC25" s="87"/>
    </row>
    <row r="26" spans="1:29" ht="15.75" x14ac:dyDescent="0.25">
      <c r="A26" s="86"/>
      <c r="B26" s="86"/>
      <c r="C26" s="86"/>
      <c r="D26" s="95"/>
      <c r="E26" s="86"/>
      <c r="F26" s="86"/>
      <c r="G26" s="86"/>
      <c r="H26" s="86"/>
      <c r="I26" s="86"/>
      <c r="J26" s="86"/>
      <c r="K26" s="86"/>
      <c r="L26" s="86"/>
      <c r="M26" s="87"/>
      <c r="N26" s="87"/>
      <c r="O26" s="87"/>
      <c r="P26" s="87"/>
      <c r="Q26" s="87"/>
      <c r="R26" s="87"/>
      <c r="S26" s="87"/>
      <c r="T26" s="87"/>
      <c r="U26" s="87"/>
      <c r="V26" s="87"/>
      <c r="W26" s="87"/>
      <c r="X26" s="87"/>
      <c r="Y26" s="87"/>
      <c r="Z26" s="87"/>
      <c r="AA26" s="87"/>
      <c r="AB26" s="87"/>
      <c r="AC26" s="87"/>
    </row>
    <row r="27" spans="1:29" ht="15.75" x14ac:dyDescent="0.25">
      <c r="A27" s="86"/>
      <c r="B27" s="86"/>
      <c r="C27" s="86"/>
      <c r="D27" s="96" t="s">
        <v>105</v>
      </c>
      <c r="E27" s="86"/>
      <c r="F27" s="86"/>
      <c r="G27" s="86"/>
      <c r="H27" s="86"/>
      <c r="I27" s="86"/>
      <c r="J27" s="86"/>
      <c r="K27" s="86"/>
      <c r="L27" s="86"/>
      <c r="M27" s="87"/>
      <c r="N27" s="87"/>
      <c r="O27" s="87"/>
      <c r="P27" s="87"/>
      <c r="Q27" s="87"/>
      <c r="R27" s="87"/>
      <c r="S27" s="87"/>
      <c r="T27" s="87"/>
      <c r="U27" s="87"/>
      <c r="V27" s="87"/>
      <c r="W27" s="87"/>
      <c r="X27" s="87"/>
      <c r="Y27" s="87"/>
      <c r="Z27" s="87"/>
      <c r="AA27" s="87"/>
      <c r="AB27" s="87"/>
      <c r="AC27" s="87"/>
    </row>
    <row r="28" spans="1:29" ht="15.75" x14ac:dyDescent="0.25">
      <c r="A28" s="86"/>
      <c r="B28" s="86"/>
      <c r="C28" s="86"/>
      <c r="D28" s="96" t="s">
        <v>106</v>
      </c>
      <c r="E28" s="86"/>
      <c r="F28" s="86"/>
      <c r="G28" s="86"/>
      <c r="H28" s="86"/>
      <c r="I28" s="86"/>
      <c r="J28" s="86"/>
      <c r="K28" s="86"/>
      <c r="L28" s="86"/>
      <c r="M28" s="87"/>
      <c r="N28" s="87"/>
      <c r="O28" s="87"/>
      <c r="P28" s="87"/>
      <c r="Q28" s="87"/>
      <c r="R28" s="87"/>
      <c r="S28" s="87"/>
      <c r="T28" s="87"/>
      <c r="U28" s="87"/>
      <c r="V28" s="87"/>
      <c r="W28" s="87"/>
      <c r="X28" s="87"/>
      <c r="Y28" s="87"/>
      <c r="Z28" s="87"/>
      <c r="AA28" s="87"/>
      <c r="AB28" s="87"/>
      <c r="AC28" s="87"/>
    </row>
    <row r="29" spans="1:29" ht="15.75" x14ac:dyDescent="0.25">
      <c r="A29" s="86"/>
      <c r="B29" s="86"/>
      <c r="C29" s="86"/>
      <c r="D29" s="96" t="s">
        <v>228</v>
      </c>
      <c r="E29" s="86"/>
      <c r="F29" s="86"/>
      <c r="G29" s="86"/>
      <c r="H29" s="86"/>
      <c r="I29" s="86"/>
      <c r="J29" s="86"/>
      <c r="K29" s="86"/>
      <c r="L29" s="86"/>
      <c r="M29" s="87"/>
      <c r="N29" s="87"/>
      <c r="O29" s="87"/>
      <c r="P29" s="87"/>
      <c r="Q29" s="87"/>
      <c r="R29" s="87"/>
      <c r="S29" s="87"/>
      <c r="T29" s="87"/>
      <c r="U29" s="87"/>
      <c r="V29" s="87"/>
      <c r="W29" s="87"/>
      <c r="X29" s="87"/>
      <c r="Y29" s="87"/>
      <c r="Z29" s="87"/>
      <c r="AA29" s="87"/>
      <c r="AB29" s="87"/>
      <c r="AC29" s="87"/>
    </row>
    <row r="30" spans="1:29" ht="15.75" x14ac:dyDescent="0.25">
      <c r="A30" s="86"/>
      <c r="B30" s="86"/>
      <c r="C30" s="86"/>
      <c r="D30" s="96" t="s">
        <v>107</v>
      </c>
      <c r="E30" s="86"/>
      <c r="F30" s="86"/>
      <c r="G30" s="86"/>
      <c r="H30" s="86"/>
      <c r="I30" s="86"/>
      <c r="J30" s="86"/>
      <c r="K30" s="86"/>
      <c r="L30" s="86"/>
      <c r="M30" s="87"/>
      <c r="N30" s="87"/>
      <c r="O30" s="87"/>
      <c r="P30" s="87"/>
      <c r="Q30" s="87"/>
      <c r="R30" s="87"/>
      <c r="S30" s="87"/>
      <c r="T30" s="87"/>
      <c r="U30" s="87"/>
      <c r="V30" s="87"/>
      <c r="W30" s="87"/>
      <c r="X30" s="87"/>
      <c r="Y30" s="87"/>
      <c r="Z30" s="87"/>
      <c r="AA30" s="87"/>
      <c r="AB30" s="87"/>
      <c r="AC30" s="87"/>
    </row>
    <row r="31" spans="1:29" ht="15.75" x14ac:dyDescent="0.25">
      <c r="A31" s="86"/>
      <c r="B31" s="86"/>
      <c r="C31" s="86"/>
      <c r="D31" s="97" t="s">
        <v>112</v>
      </c>
      <c r="E31" s="86"/>
      <c r="F31" s="86"/>
      <c r="G31" s="86"/>
      <c r="H31" s="86"/>
      <c r="I31" s="86"/>
      <c r="J31" s="86"/>
      <c r="K31" s="86"/>
      <c r="L31" s="86"/>
      <c r="M31" s="87"/>
      <c r="N31" s="87"/>
      <c r="O31" s="87"/>
      <c r="P31" s="87"/>
      <c r="Q31" s="87"/>
      <c r="R31" s="87"/>
      <c r="S31" s="87"/>
      <c r="T31" s="87"/>
      <c r="U31" s="87"/>
      <c r="V31" s="87"/>
      <c r="W31" s="87"/>
      <c r="X31" s="87"/>
      <c r="Y31" s="87"/>
      <c r="Z31" s="87"/>
      <c r="AA31" s="87"/>
      <c r="AB31" s="87"/>
      <c r="AC31" s="87"/>
    </row>
    <row r="32" spans="1:29" ht="15.75" x14ac:dyDescent="0.25">
      <c r="A32" s="86"/>
      <c r="B32" s="86"/>
      <c r="C32" s="86"/>
      <c r="D32" s="97" t="s">
        <v>108</v>
      </c>
      <c r="E32" s="86"/>
      <c r="F32" s="86"/>
      <c r="G32" s="86"/>
      <c r="H32" s="86"/>
      <c r="I32" s="86"/>
      <c r="J32" s="86"/>
      <c r="K32" s="86"/>
      <c r="L32" s="86"/>
      <c r="M32" s="87"/>
      <c r="N32" s="87"/>
      <c r="O32" s="87"/>
      <c r="P32" s="87"/>
      <c r="Q32" s="87"/>
      <c r="R32" s="87"/>
      <c r="S32" s="87"/>
      <c r="T32" s="87"/>
      <c r="U32" s="87"/>
      <c r="V32" s="87"/>
      <c r="W32" s="87"/>
      <c r="X32" s="87"/>
      <c r="Y32" s="87"/>
      <c r="Z32" s="87"/>
      <c r="AA32" s="87"/>
      <c r="AB32" s="87"/>
      <c r="AC32" s="87"/>
    </row>
    <row r="33" spans="1:29" x14ac:dyDescent="0.2">
      <c r="A33" s="86"/>
      <c r="B33" s="86"/>
      <c r="C33" s="86"/>
      <c r="D33" s="86"/>
      <c r="E33" s="86"/>
      <c r="F33" s="86"/>
      <c r="G33" s="86"/>
      <c r="H33" s="86"/>
      <c r="I33" s="86"/>
      <c r="J33" s="86"/>
      <c r="K33" s="86"/>
      <c r="L33" s="86"/>
      <c r="M33" s="87"/>
      <c r="N33" s="87"/>
      <c r="O33" s="87"/>
      <c r="P33" s="87"/>
      <c r="Q33" s="87"/>
      <c r="R33" s="87"/>
      <c r="S33" s="87"/>
      <c r="T33" s="87"/>
      <c r="U33" s="87"/>
      <c r="V33" s="87"/>
      <c r="W33" s="87"/>
      <c r="X33" s="87"/>
      <c r="Y33" s="87"/>
      <c r="Z33" s="87"/>
      <c r="AA33" s="87"/>
      <c r="AB33" s="87"/>
      <c r="AC33" s="87"/>
    </row>
    <row r="34" spans="1:29" x14ac:dyDescent="0.2">
      <c r="A34" s="86"/>
      <c r="B34" s="86"/>
      <c r="C34" s="86"/>
      <c r="D34" s="86"/>
      <c r="E34" s="86"/>
      <c r="F34" s="86"/>
      <c r="G34" s="86"/>
      <c r="H34" s="86"/>
      <c r="I34" s="86"/>
      <c r="J34" s="86"/>
      <c r="K34" s="86"/>
      <c r="L34" s="86"/>
      <c r="M34" s="87"/>
      <c r="N34" s="87"/>
      <c r="O34" s="87"/>
      <c r="P34" s="87"/>
      <c r="Q34" s="87"/>
      <c r="R34" s="87"/>
      <c r="S34" s="87"/>
      <c r="T34" s="87"/>
      <c r="U34" s="87"/>
      <c r="V34" s="87"/>
      <c r="W34" s="87"/>
      <c r="X34" s="87"/>
      <c r="Y34" s="87"/>
      <c r="Z34" s="87"/>
      <c r="AA34" s="87"/>
      <c r="AB34" s="87"/>
      <c r="AC34" s="87"/>
    </row>
    <row r="35" spans="1:29" x14ac:dyDescent="0.2">
      <c r="A35" s="86"/>
      <c r="B35" s="86"/>
      <c r="C35" s="86"/>
      <c r="D35" s="86"/>
      <c r="E35" s="86"/>
      <c r="F35" s="86"/>
      <c r="G35" s="86"/>
      <c r="H35" s="86"/>
      <c r="I35" s="86"/>
      <c r="J35" s="86"/>
      <c r="K35" s="86"/>
      <c r="L35" s="86"/>
      <c r="M35" s="87"/>
      <c r="N35" s="87"/>
      <c r="O35" s="87"/>
      <c r="P35" s="87"/>
      <c r="Q35" s="87"/>
      <c r="R35" s="87"/>
      <c r="S35" s="87"/>
      <c r="T35" s="87"/>
      <c r="U35" s="87"/>
      <c r="V35" s="87"/>
      <c r="W35" s="87"/>
      <c r="X35" s="87"/>
      <c r="Y35" s="87"/>
      <c r="Z35" s="87"/>
      <c r="AA35" s="87"/>
      <c r="AB35" s="87"/>
      <c r="AC35" s="87"/>
    </row>
    <row r="36" spans="1:29" x14ac:dyDescent="0.2">
      <c r="A36" s="86"/>
      <c r="B36" s="86"/>
      <c r="C36" s="86"/>
      <c r="D36" s="86"/>
      <c r="E36" s="86"/>
      <c r="F36" s="86"/>
      <c r="G36" s="86"/>
      <c r="H36" s="86"/>
      <c r="I36" s="86"/>
      <c r="J36" s="86"/>
      <c r="K36" s="86"/>
      <c r="L36" s="86"/>
      <c r="M36" s="87"/>
      <c r="N36" s="87"/>
      <c r="O36" s="87"/>
      <c r="P36" s="87"/>
      <c r="Q36" s="87"/>
      <c r="R36" s="87"/>
      <c r="S36" s="87"/>
      <c r="T36" s="87"/>
      <c r="U36" s="87"/>
      <c r="V36" s="87"/>
      <c r="W36" s="87"/>
      <c r="X36" s="87"/>
      <c r="Y36" s="87"/>
      <c r="Z36" s="87"/>
      <c r="AA36" s="87"/>
      <c r="AB36" s="87"/>
      <c r="AC36" s="87"/>
    </row>
    <row r="37" spans="1:29" x14ac:dyDescent="0.2">
      <c r="A37" s="86"/>
      <c r="B37" s="86"/>
      <c r="C37" s="86"/>
      <c r="D37" s="86"/>
      <c r="E37" s="86"/>
      <c r="F37" s="86"/>
      <c r="G37" s="86"/>
      <c r="H37" s="86"/>
      <c r="I37" s="86"/>
      <c r="J37" s="86"/>
      <c r="K37" s="86"/>
      <c r="L37" s="86"/>
      <c r="M37" s="87"/>
      <c r="N37" s="87"/>
      <c r="O37" s="87"/>
      <c r="P37" s="87"/>
      <c r="Q37" s="87"/>
      <c r="R37" s="87"/>
      <c r="S37" s="87"/>
      <c r="T37" s="87"/>
      <c r="U37" s="87"/>
      <c r="V37" s="87"/>
      <c r="W37" s="87"/>
      <c r="X37" s="87"/>
      <c r="Y37" s="87"/>
      <c r="Z37" s="87"/>
      <c r="AA37" s="87"/>
      <c r="AB37" s="87"/>
      <c r="AC37" s="87"/>
    </row>
    <row r="38" spans="1:29" x14ac:dyDescent="0.2">
      <c r="A38" s="86"/>
      <c r="B38" s="86"/>
      <c r="C38" s="86"/>
      <c r="D38" s="86"/>
      <c r="E38" s="86"/>
      <c r="F38" s="86"/>
      <c r="G38" s="86"/>
      <c r="H38" s="86"/>
      <c r="I38" s="86"/>
      <c r="J38" s="86"/>
      <c r="K38" s="86"/>
      <c r="L38" s="86"/>
      <c r="M38" s="87"/>
      <c r="N38" s="87"/>
      <c r="O38" s="87"/>
      <c r="P38" s="87"/>
      <c r="Q38" s="87"/>
      <c r="R38" s="87"/>
      <c r="S38" s="87"/>
      <c r="T38" s="87"/>
      <c r="U38" s="87"/>
      <c r="V38" s="87"/>
      <c r="W38" s="87"/>
      <c r="X38" s="87"/>
      <c r="Y38" s="87"/>
      <c r="Z38" s="87"/>
      <c r="AA38" s="87"/>
      <c r="AB38" s="87"/>
      <c r="AC38" s="87"/>
    </row>
    <row r="39" spans="1:29" x14ac:dyDescent="0.2">
      <c r="A39" s="86"/>
      <c r="B39" s="86"/>
      <c r="C39" s="86"/>
      <c r="D39" s="86"/>
      <c r="E39" s="86"/>
      <c r="F39" s="86"/>
      <c r="G39" s="86"/>
      <c r="H39" s="86"/>
      <c r="I39" s="86"/>
      <c r="J39" s="86"/>
      <c r="K39" s="86"/>
      <c r="L39" s="86"/>
      <c r="M39" s="87"/>
      <c r="N39" s="87"/>
      <c r="O39" s="87"/>
      <c r="P39" s="87"/>
      <c r="Q39" s="87"/>
      <c r="R39" s="87"/>
      <c r="S39" s="87"/>
      <c r="T39" s="87"/>
      <c r="U39" s="87"/>
      <c r="V39" s="87"/>
      <c r="W39" s="87"/>
      <c r="X39" s="87"/>
      <c r="Y39" s="87"/>
      <c r="Z39" s="87"/>
      <c r="AA39" s="87"/>
      <c r="AB39" s="87"/>
      <c r="AC39" s="87"/>
    </row>
    <row r="40" spans="1:29" x14ac:dyDescent="0.2">
      <c r="A40" s="86"/>
      <c r="B40" s="86"/>
      <c r="C40" s="86"/>
      <c r="D40" s="86"/>
      <c r="E40" s="86"/>
      <c r="F40" s="86"/>
      <c r="G40" s="86"/>
      <c r="H40" s="86"/>
      <c r="I40" s="86"/>
      <c r="J40" s="86"/>
      <c r="K40" s="86"/>
      <c r="L40" s="86"/>
      <c r="M40" s="87"/>
      <c r="N40" s="87"/>
      <c r="O40" s="87"/>
      <c r="P40" s="87"/>
      <c r="Q40" s="87"/>
      <c r="R40" s="87"/>
      <c r="S40" s="87"/>
      <c r="T40" s="87"/>
      <c r="U40" s="87"/>
      <c r="V40" s="87"/>
      <c r="W40" s="87"/>
      <c r="X40" s="87"/>
      <c r="Y40" s="87"/>
      <c r="Z40" s="87"/>
      <c r="AA40" s="87"/>
      <c r="AB40" s="87"/>
      <c r="AC40" s="87"/>
    </row>
    <row r="41" spans="1:29" x14ac:dyDescent="0.2">
      <c r="A41" s="98"/>
      <c r="B41" s="98"/>
      <c r="C41" s="98"/>
      <c r="D41" s="98"/>
      <c r="E41" s="98"/>
      <c r="F41" s="98"/>
      <c r="G41" s="98"/>
      <c r="H41" s="98"/>
      <c r="I41" s="98"/>
      <c r="J41" s="98"/>
      <c r="K41" s="98"/>
      <c r="L41" s="98"/>
    </row>
    <row r="42" spans="1:29" x14ac:dyDescent="0.2">
      <c r="A42" s="98"/>
      <c r="B42" s="98"/>
      <c r="C42" s="98"/>
      <c r="D42" s="98"/>
      <c r="E42" s="98"/>
      <c r="F42" s="98"/>
      <c r="G42" s="98"/>
      <c r="H42" s="98"/>
      <c r="I42" s="98"/>
      <c r="J42" s="98"/>
      <c r="K42" s="98"/>
      <c r="L42" s="98"/>
    </row>
    <row r="43" spans="1:29" x14ac:dyDescent="0.2">
      <c r="A43" s="98"/>
      <c r="B43" s="98"/>
      <c r="C43" s="98"/>
      <c r="D43" s="98"/>
      <c r="E43" s="98"/>
      <c r="F43" s="98"/>
      <c r="G43" s="98"/>
      <c r="H43" s="98"/>
      <c r="I43" s="98"/>
      <c r="J43" s="98"/>
      <c r="K43" s="98"/>
      <c r="L43" s="98"/>
    </row>
    <row r="44" spans="1:29" x14ac:dyDescent="0.2">
      <c r="A44" s="98"/>
      <c r="B44" s="98"/>
      <c r="C44" s="98"/>
      <c r="D44" s="98"/>
      <c r="E44" s="98"/>
      <c r="F44" s="98"/>
      <c r="G44" s="98"/>
      <c r="H44" s="98"/>
      <c r="I44" s="98"/>
      <c r="J44" s="98"/>
      <c r="K44" s="98"/>
      <c r="L44" s="98"/>
    </row>
    <row r="45" spans="1:29" x14ac:dyDescent="0.2">
      <c r="A45" s="98"/>
      <c r="B45" s="98"/>
      <c r="C45" s="98"/>
      <c r="D45" s="98"/>
      <c r="E45" s="98"/>
      <c r="F45" s="98"/>
      <c r="G45" s="98"/>
      <c r="H45" s="98"/>
      <c r="I45" s="98"/>
      <c r="J45" s="98"/>
      <c r="K45" s="98"/>
      <c r="L45" s="98"/>
    </row>
    <row r="46" spans="1:29" x14ac:dyDescent="0.2">
      <c r="A46" s="98"/>
      <c r="B46" s="98"/>
      <c r="C46" s="98"/>
      <c r="D46" s="98"/>
      <c r="E46" s="98"/>
      <c r="F46" s="98"/>
      <c r="G46" s="98"/>
      <c r="H46" s="98"/>
      <c r="I46" s="98"/>
      <c r="J46" s="98"/>
      <c r="K46" s="98"/>
      <c r="L46" s="98"/>
    </row>
    <row r="47" spans="1:29" x14ac:dyDescent="0.2">
      <c r="A47" s="98"/>
      <c r="B47" s="98"/>
      <c r="C47" s="98"/>
      <c r="D47" s="98"/>
      <c r="E47" s="98"/>
      <c r="F47" s="98"/>
      <c r="G47" s="98"/>
      <c r="H47" s="98"/>
      <c r="I47" s="98"/>
      <c r="J47" s="98"/>
      <c r="K47" s="98"/>
      <c r="L47" s="98"/>
    </row>
    <row r="48" spans="1:29" x14ac:dyDescent="0.2">
      <c r="A48" s="98"/>
      <c r="B48" s="98"/>
      <c r="C48" s="98"/>
      <c r="D48" s="98"/>
      <c r="E48" s="98"/>
      <c r="F48" s="98"/>
      <c r="G48" s="98"/>
      <c r="H48" s="98"/>
      <c r="I48" s="98"/>
      <c r="J48" s="98"/>
      <c r="K48" s="98"/>
      <c r="L48" s="98"/>
    </row>
    <row r="49" spans="1:12" x14ac:dyDescent="0.2">
      <c r="A49" s="98"/>
      <c r="B49" s="98"/>
      <c r="C49" s="98"/>
      <c r="D49" s="98"/>
      <c r="E49" s="98"/>
      <c r="F49" s="98"/>
      <c r="G49" s="98"/>
      <c r="H49" s="98"/>
      <c r="I49" s="98"/>
      <c r="J49" s="98"/>
      <c r="K49" s="98"/>
      <c r="L49" s="98"/>
    </row>
    <row r="50" spans="1:12" x14ac:dyDescent="0.2">
      <c r="A50" s="98"/>
      <c r="B50" s="98"/>
      <c r="C50" s="98"/>
      <c r="D50" s="98"/>
      <c r="E50" s="98"/>
      <c r="F50" s="98"/>
      <c r="G50" s="98"/>
      <c r="H50" s="98"/>
      <c r="I50" s="98"/>
      <c r="J50" s="98"/>
      <c r="K50" s="98"/>
      <c r="L50" s="98"/>
    </row>
    <row r="51" spans="1:12" x14ac:dyDescent="0.2">
      <c r="A51" s="98"/>
      <c r="B51" s="98"/>
      <c r="C51" s="98"/>
      <c r="D51" s="98"/>
      <c r="E51" s="98"/>
      <c r="F51" s="98"/>
      <c r="G51" s="98"/>
      <c r="H51" s="98"/>
      <c r="I51" s="98"/>
      <c r="J51" s="98"/>
      <c r="K51" s="98"/>
      <c r="L51" s="98"/>
    </row>
    <row r="52" spans="1:12" x14ac:dyDescent="0.2">
      <c r="A52" s="98"/>
      <c r="B52" s="98"/>
      <c r="C52" s="98"/>
      <c r="D52" s="98"/>
      <c r="E52" s="98"/>
      <c r="F52" s="98"/>
      <c r="G52" s="98"/>
      <c r="H52" s="98"/>
      <c r="I52" s="98"/>
      <c r="J52" s="98"/>
      <c r="K52" s="98"/>
      <c r="L52" s="98"/>
    </row>
    <row r="53" spans="1:12" x14ac:dyDescent="0.2">
      <c r="A53" s="98"/>
      <c r="B53" s="98"/>
      <c r="C53" s="98"/>
      <c r="D53" s="98"/>
      <c r="E53" s="98"/>
      <c r="F53" s="98"/>
      <c r="G53" s="98"/>
      <c r="H53" s="98"/>
      <c r="I53" s="98"/>
      <c r="J53" s="98"/>
      <c r="K53" s="98"/>
      <c r="L53" s="98"/>
    </row>
    <row r="54" spans="1:12" x14ac:dyDescent="0.2">
      <c r="A54" s="98"/>
      <c r="B54" s="98"/>
      <c r="C54" s="98"/>
      <c r="D54" s="98"/>
      <c r="E54" s="98"/>
      <c r="F54" s="98"/>
      <c r="G54" s="98"/>
      <c r="H54" s="98"/>
      <c r="I54" s="98"/>
      <c r="J54" s="98"/>
      <c r="K54" s="98"/>
      <c r="L54" s="98"/>
    </row>
    <row r="55" spans="1:12" x14ac:dyDescent="0.2">
      <c r="A55" s="98"/>
      <c r="B55" s="98"/>
      <c r="C55" s="98"/>
      <c r="D55" s="98"/>
      <c r="E55" s="98"/>
      <c r="F55" s="98"/>
      <c r="G55" s="98"/>
      <c r="H55" s="98"/>
      <c r="I55" s="98"/>
      <c r="J55" s="98"/>
      <c r="K55" s="98"/>
      <c r="L55" s="98"/>
    </row>
    <row r="56" spans="1:12" x14ac:dyDescent="0.2">
      <c r="A56" s="98"/>
      <c r="B56" s="98"/>
      <c r="C56" s="98"/>
      <c r="D56" s="98"/>
      <c r="E56" s="98"/>
      <c r="F56" s="98"/>
      <c r="G56" s="98"/>
      <c r="H56" s="98"/>
      <c r="I56" s="98"/>
      <c r="J56" s="98"/>
      <c r="K56" s="98"/>
      <c r="L56" s="98"/>
    </row>
    <row r="57" spans="1:12" x14ac:dyDescent="0.2">
      <c r="A57" s="98"/>
      <c r="B57" s="98"/>
      <c r="C57" s="98"/>
      <c r="D57" s="98"/>
      <c r="E57" s="98"/>
      <c r="F57" s="98"/>
      <c r="G57" s="98"/>
      <c r="H57" s="98"/>
      <c r="I57" s="98"/>
      <c r="J57" s="98"/>
      <c r="K57" s="98"/>
      <c r="L57" s="98"/>
    </row>
    <row r="58" spans="1:12" x14ac:dyDescent="0.2">
      <c r="A58" s="98"/>
      <c r="B58" s="98"/>
      <c r="C58" s="98"/>
      <c r="D58" s="98"/>
      <c r="E58" s="98"/>
      <c r="F58" s="98"/>
      <c r="G58" s="98"/>
      <c r="H58" s="98"/>
      <c r="I58" s="98"/>
      <c r="J58" s="98"/>
      <c r="K58" s="98"/>
      <c r="L58" s="98"/>
    </row>
    <row r="59" spans="1:12" x14ac:dyDescent="0.2">
      <c r="A59" s="98"/>
      <c r="B59" s="98"/>
      <c r="C59" s="98"/>
      <c r="D59" s="98"/>
      <c r="E59" s="98"/>
      <c r="F59" s="98"/>
      <c r="G59" s="98"/>
      <c r="H59" s="98"/>
      <c r="I59" s="98"/>
      <c r="J59" s="98"/>
      <c r="K59" s="98"/>
      <c r="L59" s="98"/>
    </row>
    <row r="60" spans="1:12" x14ac:dyDescent="0.2">
      <c r="A60" s="98"/>
      <c r="B60" s="98"/>
      <c r="C60" s="98"/>
      <c r="D60" s="98"/>
      <c r="E60" s="98"/>
      <c r="F60" s="98"/>
      <c r="G60" s="98"/>
      <c r="H60" s="98"/>
      <c r="I60" s="98"/>
      <c r="J60" s="98"/>
      <c r="K60" s="98"/>
      <c r="L60" s="98"/>
    </row>
    <row r="61" spans="1:12" x14ac:dyDescent="0.2">
      <c r="A61" s="98"/>
      <c r="B61" s="98"/>
      <c r="C61" s="98"/>
      <c r="D61" s="98"/>
      <c r="E61" s="98"/>
      <c r="F61" s="98"/>
      <c r="G61" s="98"/>
      <c r="H61" s="98"/>
      <c r="I61" s="98"/>
      <c r="J61" s="98"/>
      <c r="K61" s="98"/>
      <c r="L61" s="98"/>
    </row>
    <row r="62" spans="1:12" x14ac:dyDescent="0.2">
      <c r="A62" s="98"/>
      <c r="B62" s="98"/>
      <c r="C62" s="98"/>
      <c r="D62" s="98"/>
      <c r="E62" s="98"/>
      <c r="F62" s="98"/>
      <c r="G62" s="98"/>
      <c r="H62" s="98"/>
      <c r="I62" s="98"/>
      <c r="J62" s="98"/>
      <c r="K62" s="98"/>
      <c r="L62" s="98"/>
    </row>
    <row r="63" spans="1:12" x14ac:dyDescent="0.2">
      <c r="A63" s="98"/>
      <c r="B63" s="98"/>
      <c r="C63" s="98"/>
      <c r="D63" s="98"/>
      <c r="E63" s="98"/>
      <c r="F63" s="98"/>
      <c r="G63" s="98"/>
      <c r="H63" s="98"/>
      <c r="I63" s="98"/>
      <c r="J63" s="98"/>
      <c r="K63" s="98"/>
      <c r="L63" s="98"/>
    </row>
    <row r="64" spans="1:12" x14ac:dyDescent="0.2">
      <c r="A64" s="98"/>
      <c r="B64" s="98"/>
      <c r="C64" s="98"/>
      <c r="D64" s="98"/>
      <c r="E64" s="98"/>
      <c r="F64" s="98"/>
      <c r="G64" s="98"/>
      <c r="H64" s="98"/>
      <c r="I64" s="98"/>
      <c r="J64" s="98"/>
      <c r="K64" s="98"/>
      <c r="L64" s="98"/>
    </row>
    <row r="65" spans="1:12" x14ac:dyDescent="0.2">
      <c r="A65" s="98"/>
      <c r="B65" s="98"/>
      <c r="C65" s="98"/>
      <c r="D65" s="98"/>
      <c r="E65" s="98"/>
      <c r="F65" s="98"/>
      <c r="G65" s="98"/>
      <c r="H65" s="98"/>
      <c r="I65" s="98"/>
      <c r="J65" s="98"/>
      <c r="K65" s="98"/>
      <c r="L65" s="98"/>
    </row>
    <row r="66" spans="1:12" x14ac:dyDescent="0.2">
      <c r="A66" s="98"/>
      <c r="B66" s="98"/>
      <c r="C66" s="98"/>
      <c r="D66" s="98"/>
      <c r="E66" s="98"/>
      <c r="F66" s="98"/>
      <c r="G66" s="98"/>
      <c r="H66" s="98"/>
      <c r="I66" s="98"/>
      <c r="J66" s="98"/>
      <c r="K66" s="98"/>
      <c r="L66" s="98"/>
    </row>
    <row r="67" spans="1:12" x14ac:dyDescent="0.2">
      <c r="A67" s="98"/>
      <c r="B67" s="98"/>
      <c r="C67" s="98"/>
      <c r="D67" s="98"/>
      <c r="E67" s="98"/>
      <c r="F67" s="98"/>
      <c r="G67" s="98"/>
      <c r="H67" s="98"/>
      <c r="I67" s="98"/>
      <c r="J67" s="98"/>
      <c r="K67" s="98"/>
      <c r="L67" s="98"/>
    </row>
    <row r="68" spans="1:12" x14ac:dyDescent="0.2">
      <c r="A68" s="98"/>
      <c r="B68" s="98"/>
      <c r="C68" s="98"/>
      <c r="D68" s="98"/>
      <c r="E68" s="98"/>
      <c r="F68" s="98"/>
      <c r="G68" s="98"/>
      <c r="H68" s="98"/>
      <c r="I68" s="98"/>
      <c r="J68" s="98"/>
      <c r="K68" s="98"/>
      <c r="L68" s="98"/>
    </row>
    <row r="69" spans="1:12" x14ac:dyDescent="0.2">
      <c r="A69" s="98"/>
      <c r="B69" s="98"/>
      <c r="C69" s="98"/>
      <c r="D69" s="98"/>
      <c r="E69" s="98"/>
      <c r="F69" s="98"/>
      <c r="G69" s="98"/>
      <c r="H69" s="98"/>
      <c r="I69" s="98"/>
      <c r="J69" s="98"/>
      <c r="K69" s="98"/>
      <c r="L69" s="98"/>
    </row>
    <row r="70" spans="1:12" x14ac:dyDescent="0.2">
      <c r="A70" s="98"/>
      <c r="B70" s="98"/>
      <c r="C70" s="98"/>
      <c r="D70" s="98"/>
      <c r="E70" s="98"/>
      <c r="F70" s="98"/>
      <c r="G70" s="98"/>
      <c r="H70" s="98"/>
      <c r="I70" s="98"/>
      <c r="J70" s="98"/>
      <c r="K70" s="98"/>
      <c r="L70" s="98"/>
    </row>
    <row r="71" spans="1:12" x14ac:dyDescent="0.2">
      <c r="A71" s="98"/>
      <c r="B71" s="98"/>
      <c r="C71" s="98"/>
      <c r="D71" s="98"/>
      <c r="E71" s="98"/>
      <c r="F71" s="98"/>
      <c r="G71" s="98"/>
      <c r="H71" s="98"/>
      <c r="I71" s="98"/>
      <c r="J71" s="98"/>
      <c r="K71" s="98"/>
      <c r="L71" s="98"/>
    </row>
    <row r="72" spans="1:12" x14ac:dyDescent="0.2">
      <c r="A72" s="98"/>
      <c r="B72" s="98"/>
      <c r="C72" s="98"/>
      <c r="D72" s="98"/>
      <c r="E72" s="98"/>
      <c r="F72" s="98"/>
      <c r="G72" s="98"/>
      <c r="H72" s="98"/>
      <c r="I72" s="98"/>
      <c r="J72" s="98"/>
      <c r="K72" s="98"/>
      <c r="L72" s="98"/>
    </row>
    <row r="73" spans="1:12" x14ac:dyDescent="0.2">
      <c r="A73" s="98"/>
      <c r="B73" s="98"/>
      <c r="C73" s="98"/>
      <c r="D73" s="98"/>
      <c r="E73" s="98"/>
      <c r="F73" s="98"/>
      <c r="G73" s="98"/>
      <c r="H73" s="98"/>
      <c r="I73" s="98"/>
      <c r="J73" s="98"/>
      <c r="K73" s="98"/>
      <c r="L73" s="98"/>
    </row>
    <row r="74" spans="1:12" x14ac:dyDescent="0.2">
      <c r="A74" s="98"/>
      <c r="B74" s="98"/>
      <c r="C74" s="98"/>
      <c r="D74" s="98"/>
      <c r="E74" s="98"/>
      <c r="F74" s="98"/>
      <c r="G74" s="98"/>
      <c r="H74" s="98"/>
      <c r="I74" s="98"/>
      <c r="J74" s="98"/>
      <c r="K74" s="98"/>
      <c r="L74" s="98"/>
    </row>
    <row r="75" spans="1:12" x14ac:dyDescent="0.2">
      <c r="A75" s="98"/>
      <c r="B75" s="98"/>
      <c r="C75" s="98"/>
      <c r="D75" s="98"/>
      <c r="E75" s="98"/>
      <c r="F75" s="98"/>
      <c r="G75" s="98"/>
      <c r="H75" s="98"/>
      <c r="I75" s="98"/>
      <c r="J75" s="98"/>
      <c r="K75" s="98"/>
      <c r="L75" s="98"/>
    </row>
    <row r="76" spans="1:12" x14ac:dyDescent="0.2">
      <c r="A76" s="98"/>
      <c r="B76" s="98"/>
      <c r="C76" s="98"/>
      <c r="D76" s="98"/>
      <c r="E76" s="98"/>
      <c r="F76" s="98"/>
      <c r="G76" s="98"/>
      <c r="H76" s="98"/>
      <c r="I76" s="98"/>
      <c r="J76" s="98"/>
      <c r="K76" s="98"/>
      <c r="L76" s="98"/>
    </row>
    <row r="77" spans="1:12" x14ac:dyDescent="0.2">
      <c r="A77" s="98"/>
      <c r="B77" s="98"/>
      <c r="C77" s="98"/>
      <c r="D77" s="98"/>
      <c r="E77" s="98"/>
      <c r="F77" s="98"/>
      <c r="G77" s="98"/>
      <c r="H77" s="98"/>
      <c r="I77" s="98"/>
      <c r="J77" s="98"/>
      <c r="K77" s="98"/>
      <c r="L77" s="98"/>
    </row>
    <row r="78" spans="1:12" x14ac:dyDescent="0.2">
      <c r="A78" s="98"/>
      <c r="B78" s="98"/>
      <c r="C78" s="98"/>
      <c r="D78" s="98"/>
      <c r="E78" s="98"/>
      <c r="F78" s="98"/>
      <c r="G78" s="98"/>
      <c r="H78" s="98"/>
      <c r="I78" s="98"/>
      <c r="J78" s="98"/>
      <c r="K78" s="98"/>
      <c r="L78" s="98"/>
    </row>
    <row r="79" spans="1:12" x14ac:dyDescent="0.2">
      <c r="A79" s="98"/>
      <c r="B79" s="98"/>
      <c r="C79" s="98"/>
      <c r="D79" s="98"/>
      <c r="E79" s="98"/>
      <c r="F79" s="98"/>
      <c r="G79" s="98"/>
      <c r="H79" s="98"/>
      <c r="I79" s="98"/>
      <c r="J79" s="98"/>
      <c r="K79" s="98"/>
      <c r="L79" s="98"/>
    </row>
    <row r="80" spans="1:12" x14ac:dyDescent="0.2">
      <c r="A80" s="98"/>
      <c r="B80" s="98"/>
      <c r="C80" s="98"/>
      <c r="D80" s="98"/>
      <c r="E80" s="98"/>
      <c r="F80" s="98"/>
      <c r="G80" s="98"/>
      <c r="H80" s="98"/>
      <c r="I80" s="98"/>
      <c r="J80" s="98"/>
      <c r="K80" s="98"/>
      <c r="L80" s="98"/>
    </row>
    <row r="81" spans="1:12" x14ac:dyDescent="0.2">
      <c r="A81" s="98"/>
      <c r="B81" s="98"/>
      <c r="C81" s="98"/>
      <c r="D81" s="98"/>
      <c r="E81" s="98"/>
      <c r="F81" s="98"/>
      <c r="G81" s="98"/>
      <c r="H81" s="98"/>
      <c r="I81" s="98"/>
      <c r="J81" s="98"/>
      <c r="K81" s="98"/>
      <c r="L81" s="98"/>
    </row>
    <row r="82" spans="1:12" x14ac:dyDescent="0.2">
      <c r="A82" s="98"/>
      <c r="B82" s="98"/>
      <c r="C82" s="98"/>
      <c r="D82" s="98"/>
      <c r="E82" s="98"/>
      <c r="F82" s="98"/>
      <c r="G82" s="98"/>
      <c r="H82" s="98"/>
      <c r="I82" s="98"/>
      <c r="J82" s="98"/>
      <c r="K82" s="98"/>
      <c r="L82" s="98"/>
    </row>
    <row r="83" spans="1:12" x14ac:dyDescent="0.2">
      <c r="A83" s="98"/>
      <c r="B83" s="98"/>
      <c r="C83" s="98"/>
      <c r="D83" s="98"/>
      <c r="E83" s="98"/>
      <c r="F83" s="98"/>
      <c r="G83" s="98"/>
      <c r="H83" s="98"/>
      <c r="I83" s="98"/>
      <c r="J83" s="98"/>
      <c r="K83" s="98"/>
      <c r="L83" s="98"/>
    </row>
    <row r="84" spans="1:12" x14ac:dyDescent="0.2">
      <c r="A84" s="98"/>
      <c r="B84" s="98"/>
      <c r="C84" s="98"/>
      <c r="D84" s="98"/>
      <c r="E84" s="98"/>
      <c r="F84" s="98"/>
      <c r="G84" s="98"/>
      <c r="H84" s="98"/>
      <c r="I84" s="98"/>
      <c r="J84" s="98"/>
      <c r="K84" s="98"/>
      <c r="L84" s="98"/>
    </row>
    <row r="85" spans="1:12" x14ac:dyDescent="0.2">
      <c r="A85" s="98"/>
      <c r="B85" s="98"/>
      <c r="C85" s="98"/>
      <c r="D85" s="98"/>
      <c r="E85" s="98"/>
      <c r="F85" s="98"/>
      <c r="G85" s="98"/>
      <c r="H85" s="98"/>
      <c r="I85" s="98"/>
      <c r="J85" s="98"/>
      <c r="K85" s="98"/>
      <c r="L85" s="98"/>
    </row>
    <row r="86" spans="1:12" x14ac:dyDescent="0.2">
      <c r="A86" s="98"/>
      <c r="B86" s="98"/>
      <c r="C86" s="98"/>
      <c r="D86" s="98"/>
      <c r="E86" s="98"/>
      <c r="F86" s="98"/>
      <c r="G86" s="98"/>
      <c r="H86" s="98"/>
      <c r="I86" s="98"/>
      <c r="J86" s="98"/>
      <c r="K86" s="98"/>
      <c r="L86" s="98"/>
    </row>
    <row r="87" spans="1:12" x14ac:dyDescent="0.2">
      <c r="A87" s="98"/>
      <c r="B87" s="98"/>
      <c r="C87" s="98"/>
      <c r="D87" s="98"/>
      <c r="E87" s="98"/>
      <c r="F87" s="98"/>
      <c r="G87" s="98"/>
      <c r="H87" s="98"/>
      <c r="I87" s="98"/>
      <c r="J87" s="98"/>
      <c r="K87" s="98"/>
      <c r="L87" s="98"/>
    </row>
    <row r="88" spans="1:12" x14ac:dyDescent="0.2">
      <c r="A88" s="98"/>
      <c r="B88" s="98"/>
      <c r="C88" s="98"/>
      <c r="D88" s="98"/>
      <c r="E88" s="98"/>
      <c r="F88" s="98"/>
      <c r="G88" s="98"/>
      <c r="H88" s="98"/>
      <c r="I88" s="98"/>
      <c r="J88" s="98"/>
      <c r="K88" s="98"/>
      <c r="L88" s="98"/>
    </row>
    <row r="89" spans="1:12" x14ac:dyDescent="0.2">
      <c r="A89" s="98"/>
      <c r="B89" s="98"/>
      <c r="C89" s="98"/>
      <c r="D89" s="98"/>
      <c r="E89" s="98"/>
      <c r="F89" s="98"/>
      <c r="G89" s="98"/>
      <c r="H89" s="98"/>
      <c r="I89" s="98"/>
      <c r="J89" s="98"/>
      <c r="K89" s="98"/>
      <c r="L89" s="98"/>
    </row>
    <row r="90" spans="1:12" x14ac:dyDescent="0.2">
      <c r="A90" s="98"/>
      <c r="B90" s="98"/>
      <c r="C90" s="98"/>
      <c r="D90" s="98"/>
      <c r="E90" s="98"/>
      <c r="F90" s="98"/>
      <c r="G90" s="98"/>
      <c r="H90" s="98"/>
      <c r="I90" s="98"/>
      <c r="J90" s="98"/>
      <c r="K90" s="98"/>
      <c r="L90" s="98"/>
    </row>
    <row r="91" spans="1:12" x14ac:dyDescent="0.2">
      <c r="A91" s="98"/>
      <c r="B91" s="98"/>
      <c r="C91" s="98"/>
      <c r="D91" s="98"/>
      <c r="E91" s="98"/>
      <c r="F91" s="98"/>
      <c r="G91" s="98"/>
      <c r="H91" s="98"/>
      <c r="I91" s="98"/>
      <c r="J91" s="98"/>
      <c r="K91" s="98"/>
      <c r="L91" s="98"/>
    </row>
    <row r="92" spans="1:12" x14ac:dyDescent="0.2">
      <c r="A92" s="98"/>
      <c r="B92" s="98"/>
      <c r="C92" s="98"/>
      <c r="D92" s="98"/>
      <c r="E92" s="98"/>
      <c r="F92" s="98"/>
      <c r="G92" s="98"/>
      <c r="H92" s="98"/>
      <c r="I92" s="98"/>
      <c r="J92" s="98"/>
      <c r="K92" s="98"/>
      <c r="L92" s="98"/>
    </row>
    <row r="93" spans="1:12" x14ac:dyDescent="0.2">
      <c r="A93" s="98"/>
      <c r="B93" s="98"/>
      <c r="C93" s="98"/>
      <c r="D93" s="98"/>
      <c r="E93" s="98"/>
      <c r="F93" s="98"/>
      <c r="G93" s="98"/>
      <c r="H93" s="98"/>
      <c r="I93" s="98"/>
      <c r="J93" s="98"/>
      <c r="K93" s="98"/>
      <c r="L93" s="98"/>
    </row>
    <row r="94" spans="1:12" x14ac:dyDescent="0.2">
      <c r="A94" s="98"/>
      <c r="B94" s="98"/>
      <c r="C94" s="98"/>
      <c r="D94" s="98"/>
      <c r="E94" s="98"/>
      <c r="F94" s="98"/>
      <c r="G94" s="98"/>
      <c r="H94" s="98"/>
      <c r="I94" s="98"/>
      <c r="J94" s="98"/>
      <c r="K94" s="98"/>
      <c r="L94" s="98"/>
    </row>
    <row r="95" spans="1:12" x14ac:dyDescent="0.2">
      <c r="A95" s="98"/>
      <c r="B95" s="98"/>
      <c r="C95" s="98"/>
      <c r="D95" s="98"/>
      <c r="E95" s="98"/>
      <c r="F95" s="98"/>
      <c r="G95" s="98"/>
      <c r="H95" s="98"/>
      <c r="I95" s="98"/>
      <c r="J95" s="98"/>
      <c r="K95" s="98"/>
      <c r="L95" s="98"/>
    </row>
    <row r="96" spans="1:12" x14ac:dyDescent="0.2">
      <c r="A96" s="98"/>
      <c r="B96" s="98"/>
      <c r="C96" s="98"/>
      <c r="D96" s="98"/>
      <c r="E96" s="98"/>
      <c r="F96" s="98"/>
      <c r="G96" s="98"/>
      <c r="H96" s="98"/>
      <c r="I96" s="98"/>
      <c r="J96" s="98"/>
      <c r="K96" s="98"/>
      <c r="L96" s="98"/>
    </row>
    <row r="97" spans="1:12" x14ac:dyDescent="0.2">
      <c r="A97" s="98"/>
      <c r="B97" s="98"/>
      <c r="C97" s="98"/>
      <c r="D97" s="98"/>
      <c r="E97" s="98"/>
      <c r="F97" s="98"/>
      <c r="G97" s="98"/>
      <c r="H97" s="98"/>
      <c r="I97" s="98"/>
      <c r="J97" s="98"/>
      <c r="K97" s="98"/>
      <c r="L97" s="98"/>
    </row>
    <row r="98" spans="1:12" x14ac:dyDescent="0.2">
      <c r="A98" s="98"/>
      <c r="B98" s="98"/>
      <c r="C98" s="98"/>
      <c r="D98" s="98"/>
      <c r="E98" s="98"/>
      <c r="F98" s="98"/>
      <c r="G98" s="98"/>
      <c r="H98" s="98"/>
      <c r="I98" s="98"/>
      <c r="J98" s="98"/>
      <c r="K98" s="98"/>
      <c r="L98" s="98"/>
    </row>
    <row r="99" spans="1:12" x14ac:dyDescent="0.2">
      <c r="A99" s="98"/>
      <c r="B99" s="98"/>
      <c r="C99" s="98"/>
      <c r="D99" s="98"/>
      <c r="E99" s="98"/>
      <c r="F99" s="98"/>
      <c r="G99" s="98"/>
      <c r="H99" s="98"/>
      <c r="I99" s="98"/>
      <c r="J99" s="98"/>
      <c r="K99" s="98"/>
      <c r="L99" s="98"/>
    </row>
    <row r="100" spans="1:12" x14ac:dyDescent="0.2">
      <c r="A100" s="98"/>
      <c r="B100" s="98"/>
      <c r="C100" s="98"/>
      <c r="D100" s="98"/>
      <c r="E100" s="98"/>
      <c r="F100" s="98"/>
      <c r="G100" s="98"/>
      <c r="H100" s="98"/>
      <c r="I100" s="98"/>
      <c r="J100" s="98"/>
      <c r="K100" s="98"/>
      <c r="L100" s="98"/>
    </row>
    <row r="101" spans="1:12" x14ac:dyDescent="0.2">
      <c r="A101" s="98"/>
      <c r="B101" s="98"/>
      <c r="C101" s="98"/>
      <c r="D101" s="98"/>
      <c r="E101" s="98"/>
      <c r="F101" s="98"/>
      <c r="G101" s="98"/>
      <c r="H101" s="98"/>
      <c r="I101" s="98"/>
      <c r="J101" s="98"/>
      <c r="K101" s="98"/>
      <c r="L101" s="98"/>
    </row>
    <row r="102" spans="1:12" x14ac:dyDescent="0.2">
      <c r="A102" s="98"/>
      <c r="B102" s="98"/>
      <c r="C102" s="98"/>
      <c r="D102" s="98"/>
      <c r="E102" s="98"/>
      <c r="F102" s="98"/>
      <c r="G102" s="98"/>
      <c r="H102" s="98"/>
      <c r="I102" s="98"/>
      <c r="J102" s="98"/>
      <c r="K102" s="98"/>
      <c r="L102" s="98"/>
    </row>
    <row r="103" spans="1:12" x14ac:dyDescent="0.2">
      <c r="A103" s="98"/>
      <c r="B103" s="98"/>
      <c r="C103" s="98"/>
      <c r="D103" s="98"/>
      <c r="E103" s="98"/>
      <c r="F103" s="98"/>
      <c r="G103" s="98"/>
      <c r="H103" s="98"/>
      <c r="I103" s="98"/>
      <c r="J103" s="98"/>
      <c r="K103" s="98"/>
      <c r="L103" s="98"/>
    </row>
    <row r="104" spans="1:12" x14ac:dyDescent="0.2">
      <c r="A104" s="98"/>
      <c r="B104" s="98"/>
      <c r="C104" s="98"/>
      <c r="D104" s="98"/>
      <c r="E104" s="98"/>
      <c r="F104" s="98"/>
      <c r="G104" s="98"/>
      <c r="H104" s="98"/>
      <c r="I104" s="98"/>
      <c r="J104" s="98"/>
      <c r="K104" s="98"/>
      <c r="L104" s="98"/>
    </row>
    <row r="105" spans="1:12" x14ac:dyDescent="0.2">
      <c r="A105" s="98"/>
      <c r="B105" s="98"/>
      <c r="C105" s="98"/>
      <c r="D105" s="98"/>
      <c r="E105" s="98"/>
      <c r="F105" s="98"/>
      <c r="G105" s="98"/>
      <c r="H105" s="98"/>
      <c r="I105" s="98"/>
      <c r="J105" s="98"/>
      <c r="K105" s="98"/>
      <c r="L105" s="98"/>
    </row>
    <row r="106" spans="1:12" x14ac:dyDescent="0.2">
      <c r="A106" s="98"/>
      <c r="B106" s="98"/>
      <c r="C106" s="98"/>
      <c r="D106" s="98"/>
      <c r="E106" s="98"/>
      <c r="F106" s="98"/>
      <c r="G106" s="98"/>
      <c r="H106" s="98"/>
      <c r="I106" s="98"/>
      <c r="J106" s="98"/>
      <c r="K106" s="98"/>
      <c r="L106" s="98"/>
    </row>
  </sheetData>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5"/>
  <sheetViews>
    <sheetView workbookViewId="0"/>
  </sheetViews>
  <sheetFormatPr defaultColWidth="9.140625" defaultRowHeight="15.75" x14ac:dyDescent="0.25"/>
  <cols>
    <col min="1" max="1" width="4.7109375" style="1" customWidth="1"/>
    <col min="2" max="39" width="14.7109375" style="1" customWidth="1"/>
    <col min="40" max="81" width="10.7109375" style="1" customWidth="1"/>
    <col min="82" max="16384" width="9.140625" style="1"/>
  </cols>
  <sheetData>
    <row r="1" spans="1:13" ht="16.5" thickBot="1" x14ac:dyDescent="0.3"/>
    <row r="2" spans="1:13" ht="21" x14ac:dyDescent="0.35">
      <c r="B2" s="34" t="s">
        <v>37</v>
      </c>
      <c r="C2" s="33"/>
      <c r="D2" s="32"/>
    </row>
    <row r="3" spans="1:13" ht="21.75" thickBot="1" x14ac:dyDescent="0.4">
      <c r="B3" s="31" t="s">
        <v>116</v>
      </c>
      <c r="C3" s="30"/>
      <c r="D3" s="29"/>
    </row>
    <row r="5" spans="1:13" x14ac:dyDescent="0.25">
      <c r="A5" s="310" t="s">
        <v>36</v>
      </c>
      <c r="B5" s="310"/>
      <c r="C5" s="310"/>
      <c r="D5" s="310"/>
      <c r="E5" s="310"/>
      <c r="F5" s="310"/>
      <c r="G5" s="310"/>
      <c r="H5" s="310"/>
      <c r="I5" s="310"/>
      <c r="J5" s="310"/>
      <c r="K5" s="310"/>
    </row>
    <row r="7" spans="1:13" x14ac:dyDescent="0.25">
      <c r="B7" s="313" t="s">
        <v>9</v>
      </c>
      <c r="C7" s="314"/>
      <c r="D7" s="314"/>
      <c r="E7" s="314"/>
      <c r="F7" s="314"/>
      <c r="G7" s="314"/>
      <c r="H7" s="314"/>
      <c r="I7" s="314"/>
      <c r="J7" s="314"/>
      <c r="K7" s="314"/>
      <c r="L7" s="315"/>
    </row>
    <row r="8" spans="1:13" ht="30" customHeight="1" x14ac:dyDescent="0.25">
      <c r="B8" s="306" t="s">
        <v>303</v>
      </c>
      <c r="C8" s="307"/>
      <c r="D8" s="307"/>
      <c r="E8" s="307"/>
      <c r="F8" s="307"/>
      <c r="G8" s="307"/>
      <c r="H8" s="307"/>
      <c r="I8" s="307"/>
      <c r="J8" s="307"/>
      <c r="K8" s="307"/>
      <c r="L8" s="308"/>
    </row>
    <row r="9" spans="1:13" ht="15" customHeight="1" x14ac:dyDescent="0.25">
      <c r="B9" s="28"/>
      <c r="C9" s="27"/>
      <c r="D9" s="26">
        <v>2021</v>
      </c>
      <c r="E9" s="26">
        <v>2022</v>
      </c>
      <c r="F9" s="26" t="s">
        <v>35</v>
      </c>
      <c r="G9" s="27"/>
      <c r="H9" s="27"/>
      <c r="I9" s="27"/>
      <c r="J9" s="26">
        <v>2021</v>
      </c>
      <c r="K9" s="26">
        <v>2022</v>
      </c>
      <c r="L9" s="25" t="s">
        <v>35</v>
      </c>
    </row>
    <row r="10" spans="1:13" x14ac:dyDescent="0.25">
      <c r="B10" s="7" t="s">
        <v>34</v>
      </c>
      <c r="C10" s="6"/>
      <c r="D10" s="6"/>
      <c r="E10" s="6"/>
      <c r="F10" s="6"/>
      <c r="G10" s="6"/>
      <c r="H10" s="6" t="s">
        <v>33</v>
      </c>
      <c r="I10" s="20"/>
      <c r="J10" s="6"/>
      <c r="K10" s="6"/>
      <c r="L10" s="24"/>
    </row>
    <row r="11" spans="1:13" x14ac:dyDescent="0.25">
      <c r="B11" s="7" t="s">
        <v>32</v>
      </c>
      <c r="C11" s="6"/>
      <c r="D11" s="170">
        <v>84</v>
      </c>
      <c r="E11" s="170">
        <v>98</v>
      </c>
      <c r="F11" s="174">
        <f>E11-D11</f>
        <v>14</v>
      </c>
      <c r="G11" s="22"/>
      <c r="H11" s="6" t="s">
        <v>31</v>
      </c>
      <c r="I11" s="23"/>
      <c r="J11" s="170">
        <v>312</v>
      </c>
      <c r="K11" s="170">
        <v>344</v>
      </c>
      <c r="L11" s="179">
        <f>K11-J11</f>
        <v>32</v>
      </c>
    </row>
    <row r="12" spans="1:13" x14ac:dyDescent="0.25">
      <c r="B12" s="7" t="s">
        <v>30</v>
      </c>
      <c r="C12" s="6"/>
      <c r="D12" s="171">
        <v>165</v>
      </c>
      <c r="E12" s="171">
        <v>188</v>
      </c>
      <c r="F12" s="175">
        <f>E12-D12</f>
        <v>23</v>
      </c>
      <c r="G12" s="22"/>
      <c r="H12" s="6" t="s">
        <v>29</v>
      </c>
      <c r="I12" s="6"/>
      <c r="J12" s="172">
        <v>231</v>
      </c>
      <c r="K12" s="172">
        <v>196</v>
      </c>
      <c r="L12" s="180">
        <f>K12-J12</f>
        <v>-35</v>
      </c>
      <c r="M12" s="159"/>
    </row>
    <row r="13" spans="1:13" x14ac:dyDescent="0.25">
      <c r="B13" s="7" t="s">
        <v>28</v>
      </c>
      <c r="C13" s="6"/>
      <c r="D13" s="172">
        <v>393</v>
      </c>
      <c r="E13" s="172">
        <v>422</v>
      </c>
      <c r="F13" s="176">
        <f>E13-D13</f>
        <v>29</v>
      </c>
      <c r="G13" s="22"/>
      <c r="H13" s="6" t="s">
        <v>27</v>
      </c>
      <c r="I13" s="6"/>
      <c r="J13" s="178">
        <f>J11+J12</f>
        <v>543</v>
      </c>
      <c r="K13" s="178">
        <f>K11+K12</f>
        <v>540</v>
      </c>
      <c r="L13" s="181">
        <f>K13-J13</f>
        <v>-3</v>
      </c>
    </row>
    <row r="14" spans="1:13" x14ac:dyDescent="0.25">
      <c r="B14" s="7" t="s">
        <v>27</v>
      </c>
      <c r="C14" s="6"/>
      <c r="D14" s="178">
        <f>D11+D12+D13</f>
        <v>642</v>
      </c>
      <c r="E14" s="178">
        <f>E11+E12+E13</f>
        <v>708</v>
      </c>
      <c r="F14" s="177">
        <f>E14-D14</f>
        <v>66</v>
      </c>
      <c r="G14" s="6"/>
      <c r="H14" s="6" t="s">
        <v>26</v>
      </c>
      <c r="I14" s="6"/>
      <c r="J14" s="170">
        <v>531</v>
      </c>
      <c r="K14" s="170">
        <v>457</v>
      </c>
      <c r="L14" s="179">
        <f>K14-J14</f>
        <v>-74</v>
      </c>
    </row>
    <row r="15" spans="1:13" x14ac:dyDescent="0.25">
      <c r="B15" s="7"/>
      <c r="C15" s="6"/>
      <c r="D15" s="9"/>
      <c r="E15" s="9"/>
      <c r="F15" s="21"/>
      <c r="G15" s="6"/>
      <c r="H15" s="6" t="s">
        <v>25</v>
      </c>
      <c r="I15" s="6"/>
      <c r="J15" s="20"/>
      <c r="K15" s="20"/>
      <c r="L15" s="179"/>
    </row>
    <row r="16" spans="1:13" x14ac:dyDescent="0.25">
      <c r="B16" s="7" t="s">
        <v>24</v>
      </c>
      <c r="C16" s="6"/>
      <c r="D16" s="9"/>
      <c r="E16" s="9"/>
      <c r="F16" s="21"/>
      <c r="G16" s="6"/>
      <c r="H16" s="6" t="s">
        <v>23</v>
      </c>
      <c r="I16" s="6"/>
      <c r="J16" s="20"/>
      <c r="K16" s="20"/>
      <c r="L16" s="179"/>
    </row>
    <row r="17" spans="1:12" x14ac:dyDescent="0.25">
      <c r="B17" s="7" t="s">
        <v>22</v>
      </c>
      <c r="C17" s="6"/>
      <c r="D17" s="177">
        <v>2731</v>
      </c>
      <c r="E17" s="177">
        <v>2880</v>
      </c>
      <c r="F17" s="177">
        <f>E17-D17</f>
        <v>149</v>
      </c>
      <c r="G17" s="6"/>
      <c r="H17" s="6" t="s">
        <v>21</v>
      </c>
      <c r="I17" s="6"/>
      <c r="J17" s="170">
        <v>500</v>
      </c>
      <c r="K17" s="170">
        <v>550</v>
      </c>
      <c r="L17" s="179">
        <f>K17-J17</f>
        <v>50</v>
      </c>
    </row>
    <row r="18" spans="1:12" x14ac:dyDescent="0.25">
      <c r="B18" s="7"/>
      <c r="C18" s="6"/>
      <c r="D18" s="9"/>
      <c r="E18" s="9"/>
      <c r="F18" s="21"/>
      <c r="G18" s="6"/>
      <c r="H18" s="6" t="s">
        <v>20</v>
      </c>
      <c r="I18" s="6"/>
      <c r="J18" s="172">
        <v>1799</v>
      </c>
      <c r="K18" s="172">
        <v>2041</v>
      </c>
      <c r="L18" s="180">
        <f>K18-J18</f>
        <v>242</v>
      </c>
    </row>
    <row r="19" spans="1:12" x14ac:dyDescent="0.25">
      <c r="B19" s="7"/>
      <c r="C19" s="6"/>
      <c r="D19" s="9"/>
      <c r="E19" s="9"/>
      <c r="F19" s="21"/>
      <c r="G19" s="6"/>
      <c r="H19" s="6" t="s">
        <v>19</v>
      </c>
      <c r="I19" s="6"/>
      <c r="J19" s="178">
        <f>J17+J18</f>
        <v>2299</v>
      </c>
      <c r="K19" s="178">
        <f>K17+K18</f>
        <v>2591</v>
      </c>
      <c r="L19" s="181">
        <f>K19-J19</f>
        <v>292</v>
      </c>
    </row>
    <row r="20" spans="1:12" x14ac:dyDescent="0.25">
      <c r="B20" s="7"/>
      <c r="C20" s="6"/>
      <c r="D20" s="9"/>
      <c r="E20" s="9"/>
      <c r="F20" s="21"/>
      <c r="G20" s="6"/>
      <c r="H20" s="6"/>
      <c r="I20" s="6"/>
      <c r="J20" s="20"/>
      <c r="K20" s="20"/>
      <c r="L20" s="179"/>
    </row>
    <row r="21" spans="1:12" ht="16.5" thickBot="1" x14ac:dyDescent="0.3">
      <c r="B21" s="7" t="s">
        <v>18</v>
      </c>
      <c r="C21" s="6"/>
      <c r="D21" s="183">
        <f>D14+D17</f>
        <v>3373</v>
      </c>
      <c r="E21" s="183">
        <f>ROUND(E14+E17,0)</f>
        <v>3588</v>
      </c>
      <c r="F21" s="183">
        <f>E21-D21</f>
        <v>215</v>
      </c>
      <c r="G21" s="6"/>
      <c r="H21" s="6" t="s">
        <v>17</v>
      </c>
      <c r="I21" s="6"/>
      <c r="J21" s="183">
        <f>J13+J14+J19</f>
        <v>3373</v>
      </c>
      <c r="K21" s="183">
        <f>K13+K14+K19</f>
        <v>3588</v>
      </c>
      <c r="L21" s="182">
        <f>K21-J21</f>
        <v>215</v>
      </c>
    </row>
    <row r="22" spans="1:12" ht="16.5" thickTop="1" x14ac:dyDescent="0.25">
      <c r="B22" s="4"/>
      <c r="C22" s="3"/>
      <c r="D22" s="19"/>
      <c r="E22" s="19"/>
      <c r="F22" s="19"/>
      <c r="G22" s="3"/>
      <c r="H22" s="3"/>
      <c r="I22" s="3"/>
      <c r="J22" s="19"/>
      <c r="K22" s="19"/>
      <c r="L22" s="2"/>
    </row>
    <row r="24" spans="1:12" ht="31.5" customHeight="1" x14ac:dyDescent="0.25">
      <c r="A24" s="309" t="s">
        <v>249</v>
      </c>
      <c r="B24" s="310"/>
      <c r="C24" s="310"/>
      <c r="D24" s="310"/>
      <c r="E24" s="310"/>
      <c r="F24" s="310"/>
      <c r="G24" s="310"/>
      <c r="H24" s="310"/>
      <c r="I24" s="310"/>
      <c r="J24" s="310"/>
      <c r="K24" s="310"/>
      <c r="L24" s="107"/>
    </row>
    <row r="26" spans="1:12" x14ac:dyDescent="0.25">
      <c r="B26" s="313" t="s">
        <v>9</v>
      </c>
      <c r="C26" s="314"/>
      <c r="D26" s="314"/>
      <c r="E26" s="314"/>
      <c r="F26" s="314"/>
      <c r="G26" s="314"/>
      <c r="H26" s="314"/>
      <c r="I26" s="314"/>
      <c r="J26" s="314"/>
      <c r="K26" s="314"/>
      <c r="L26" s="315"/>
    </row>
    <row r="27" spans="1:12" x14ac:dyDescent="0.25">
      <c r="B27" s="306" t="s">
        <v>245</v>
      </c>
      <c r="C27" s="307"/>
      <c r="D27" s="307"/>
      <c r="E27" s="307"/>
      <c r="F27" s="307"/>
      <c r="G27" s="307"/>
      <c r="H27" s="307"/>
      <c r="I27" s="307"/>
      <c r="J27" s="307"/>
      <c r="K27" s="307"/>
      <c r="L27" s="308"/>
    </row>
    <row r="28" spans="1:12" x14ac:dyDescent="0.25">
      <c r="B28" s="101"/>
      <c r="C28" s="105"/>
      <c r="D28" s="26">
        <v>2021</v>
      </c>
      <c r="E28" s="26">
        <v>2022</v>
      </c>
      <c r="F28" s="26" t="s">
        <v>35</v>
      </c>
      <c r="G28" s="105"/>
      <c r="H28" s="105"/>
      <c r="I28" s="105"/>
      <c r="J28" s="26">
        <v>2021</v>
      </c>
      <c r="K28" s="26">
        <v>2022</v>
      </c>
      <c r="L28" s="25" t="s">
        <v>35</v>
      </c>
    </row>
    <row r="29" spans="1:12" x14ac:dyDescent="0.25">
      <c r="B29" s="7" t="s">
        <v>34</v>
      </c>
      <c r="C29" s="6"/>
      <c r="D29" s="6"/>
      <c r="E29" s="6"/>
      <c r="F29" s="6"/>
      <c r="G29" s="6"/>
      <c r="H29" s="6" t="s">
        <v>33</v>
      </c>
      <c r="I29" s="20"/>
      <c r="J29" s="6"/>
      <c r="K29" s="6"/>
      <c r="L29" s="24"/>
    </row>
    <row r="30" spans="1:12" x14ac:dyDescent="0.25">
      <c r="B30" s="7" t="s">
        <v>32</v>
      </c>
      <c r="C30" s="6"/>
      <c r="D30" s="184">
        <f>D11/$D$21</f>
        <v>2.4903646605395791E-2</v>
      </c>
      <c r="E30" s="184">
        <f>E11/$E$21</f>
        <v>2.7313266443701228E-2</v>
      </c>
      <c r="F30" s="184">
        <f>E30-D30</f>
        <v>2.4096198383054372E-3</v>
      </c>
      <c r="G30" s="22"/>
      <c r="H30" s="6" t="s">
        <v>31</v>
      </c>
      <c r="I30" s="23"/>
      <c r="J30" s="184">
        <f>J11/$J$21</f>
        <v>9.2499258820041508E-2</v>
      </c>
      <c r="K30" s="184">
        <f>K11/$K$21</f>
        <v>9.5875139353400224E-2</v>
      </c>
      <c r="L30" s="190">
        <f>K30-J30</f>
        <v>3.3758805333587161E-3</v>
      </c>
    </row>
    <row r="31" spans="1:12" x14ac:dyDescent="0.25">
      <c r="B31" s="7" t="s">
        <v>30</v>
      </c>
      <c r="C31" s="6"/>
      <c r="D31" s="184">
        <f t="shared" ref="D31:D32" si="0">D12/$D$21</f>
        <v>4.8917877260598874E-2</v>
      </c>
      <c r="E31" s="184">
        <f t="shared" ref="E31:E33" si="1">E12/$E$21</f>
        <v>5.2396878483835008E-2</v>
      </c>
      <c r="F31" s="184">
        <f>E31-D31</f>
        <v>3.4790012232361334E-3</v>
      </c>
      <c r="G31" s="22"/>
      <c r="H31" s="6" t="s">
        <v>29</v>
      </c>
      <c r="I31" s="6"/>
      <c r="J31" s="185">
        <f t="shared" ref="J31:J33" si="2">J12/$J$21</f>
        <v>6.8485028164838424E-2</v>
      </c>
      <c r="K31" s="185">
        <f t="shared" ref="K31:K33" si="3">K12/$K$21</f>
        <v>5.4626532887402456E-2</v>
      </c>
      <c r="L31" s="191">
        <f>K31-J31</f>
        <v>-1.3858495277435968E-2</v>
      </c>
    </row>
    <row r="32" spans="1:12" x14ac:dyDescent="0.25">
      <c r="B32" s="7" t="s">
        <v>28</v>
      </c>
      <c r="C32" s="6"/>
      <c r="D32" s="185">
        <f t="shared" si="0"/>
        <v>0.11651348947524459</v>
      </c>
      <c r="E32" s="185">
        <f t="shared" si="1"/>
        <v>0.11761426978818283</v>
      </c>
      <c r="F32" s="185">
        <f>E32-D32</f>
        <v>1.1007803129382404E-3</v>
      </c>
      <c r="G32" s="22"/>
      <c r="H32" s="6" t="s">
        <v>27</v>
      </c>
      <c r="I32" s="6"/>
      <c r="J32" s="186">
        <f t="shared" si="2"/>
        <v>0.16098428698487993</v>
      </c>
      <c r="K32" s="186">
        <f t="shared" si="3"/>
        <v>0.15050167224080269</v>
      </c>
      <c r="L32" s="192">
        <f>K32-J32</f>
        <v>-1.0482614744077245E-2</v>
      </c>
    </row>
    <row r="33" spans="1:15" x14ac:dyDescent="0.25">
      <c r="B33" s="7" t="s">
        <v>27</v>
      </c>
      <c r="C33" s="6"/>
      <c r="D33" s="186">
        <f>D14/$D$21</f>
        <v>0.19033501334123926</v>
      </c>
      <c r="E33" s="186">
        <f t="shared" si="1"/>
        <v>0.19732441471571907</v>
      </c>
      <c r="F33" s="185">
        <f>E33-D33</f>
        <v>6.9894013744798145E-3</v>
      </c>
      <c r="G33" s="6"/>
      <c r="H33" s="6" t="s">
        <v>26</v>
      </c>
      <c r="I33" s="6"/>
      <c r="J33" s="184">
        <f t="shared" si="2"/>
        <v>0.1574266231841091</v>
      </c>
      <c r="K33" s="184">
        <f t="shared" si="3"/>
        <v>0.1273690078037904</v>
      </c>
      <c r="L33" s="190">
        <f>K33-J33</f>
        <v>-3.0057615380318703E-2</v>
      </c>
    </row>
    <row r="34" spans="1:15" x14ac:dyDescent="0.25">
      <c r="B34" s="7"/>
      <c r="C34" s="6"/>
      <c r="D34" s="187"/>
      <c r="E34" s="187"/>
      <c r="F34" s="188"/>
      <c r="G34" s="6"/>
      <c r="H34" s="6" t="s">
        <v>25</v>
      </c>
      <c r="I34" s="6"/>
      <c r="J34" s="174"/>
      <c r="K34" s="174"/>
      <c r="L34" s="190"/>
    </row>
    <row r="35" spans="1:15" x14ac:dyDescent="0.25">
      <c r="B35" s="7" t="s">
        <v>24</v>
      </c>
      <c r="C35" s="6"/>
      <c r="D35" s="187"/>
      <c r="E35" s="187"/>
      <c r="F35" s="188"/>
      <c r="G35" s="6"/>
      <c r="H35" s="6" t="s">
        <v>23</v>
      </c>
      <c r="I35" s="6"/>
      <c r="J35" s="174"/>
      <c r="K35" s="174"/>
      <c r="L35" s="190"/>
    </row>
    <row r="36" spans="1:15" x14ac:dyDescent="0.25">
      <c r="B36" s="7" t="s">
        <v>22</v>
      </c>
      <c r="C36" s="6"/>
      <c r="D36" s="185">
        <f>D17/$D$21</f>
        <v>0.80966498665876074</v>
      </c>
      <c r="E36" s="185">
        <f>E17/$E$21</f>
        <v>0.80267558528428096</v>
      </c>
      <c r="F36" s="185">
        <f>E36-D36</f>
        <v>-6.9894013744797867E-3</v>
      </c>
      <c r="G36" s="6"/>
      <c r="H36" s="6" t="s">
        <v>21</v>
      </c>
      <c r="I36" s="6"/>
      <c r="J36" s="184">
        <f t="shared" ref="J36:J38" si="4">J17/$J$21</f>
        <v>0.14823599169878446</v>
      </c>
      <c r="K36" s="184">
        <f t="shared" ref="K36:K38" si="5">K17/$K$21</f>
        <v>0.15328874024526198</v>
      </c>
      <c r="L36" s="190">
        <f>K36-J36</f>
        <v>5.0527485464775257E-3</v>
      </c>
    </row>
    <row r="37" spans="1:15" x14ac:dyDescent="0.25">
      <c r="B37" s="7"/>
      <c r="C37" s="6"/>
      <c r="D37" s="187"/>
      <c r="E37" s="187"/>
      <c r="F37" s="188"/>
      <c r="G37" s="6"/>
      <c r="H37" s="6" t="s">
        <v>20</v>
      </c>
      <c r="I37" s="6"/>
      <c r="J37" s="185">
        <f t="shared" si="4"/>
        <v>0.53335309813222653</v>
      </c>
      <c r="K37" s="185">
        <f t="shared" si="5"/>
        <v>0.5688405797101449</v>
      </c>
      <c r="L37" s="191">
        <f>K37-J37</f>
        <v>3.5487481577918367E-2</v>
      </c>
    </row>
    <row r="38" spans="1:15" x14ac:dyDescent="0.25">
      <c r="B38" s="7"/>
      <c r="C38" s="6"/>
      <c r="D38" s="187"/>
      <c r="E38" s="187"/>
      <c r="F38" s="188"/>
      <c r="G38" s="6"/>
      <c r="H38" s="6" t="s">
        <v>19</v>
      </c>
      <c r="I38" s="6"/>
      <c r="J38" s="186">
        <f t="shared" si="4"/>
        <v>0.68158908983101096</v>
      </c>
      <c r="K38" s="186">
        <f t="shared" si="5"/>
        <v>0.72212931995540686</v>
      </c>
      <c r="L38" s="192">
        <f>K38-J38</f>
        <v>4.0540230124395893E-2</v>
      </c>
    </row>
    <row r="39" spans="1:15" x14ac:dyDescent="0.25">
      <c r="B39" s="7"/>
      <c r="C39" s="6"/>
      <c r="D39" s="187"/>
      <c r="E39" s="187"/>
      <c r="F39" s="188"/>
      <c r="G39" s="6"/>
      <c r="H39" s="6"/>
      <c r="I39" s="6"/>
      <c r="J39" s="174"/>
      <c r="K39" s="174"/>
      <c r="L39" s="190"/>
    </row>
    <row r="40" spans="1:15" ht="16.5" thickBot="1" x14ac:dyDescent="0.3">
      <c r="B40" s="7" t="s">
        <v>18</v>
      </c>
      <c r="C40" s="6"/>
      <c r="D40" s="189">
        <f>D21/$D$21</f>
        <v>1</v>
      </c>
      <c r="E40" s="189">
        <f>E21/$E$21</f>
        <v>1</v>
      </c>
      <c r="F40" s="189">
        <f>E40-D40</f>
        <v>0</v>
      </c>
      <c r="G40" s="6"/>
      <c r="H40" s="6" t="s">
        <v>17</v>
      </c>
      <c r="I40" s="6"/>
      <c r="J40" s="189">
        <f>J21/$J$21</f>
        <v>1</v>
      </c>
      <c r="K40" s="189">
        <f>K21/$K$21</f>
        <v>1</v>
      </c>
      <c r="L40" s="193">
        <f>K40-J40</f>
        <v>0</v>
      </c>
    </row>
    <row r="41" spans="1:15" ht="16.5" thickTop="1" x14ac:dyDescent="0.25">
      <c r="B41" s="4"/>
      <c r="C41" s="3"/>
      <c r="D41" s="177"/>
      <c r="E41" s="177"/>
      <c r="F41" s="177"/>
      <c r="G41" s="3"/>
      <c r="H41" s="3"/>
      <c r="I41" s="3"/>
      <c r="J41" s="19"/>
      <c r="K41" s="19"/>
      <c r="L41" s="2"/>
    </row>
    <row r="43" spans="1:15" s="12" customFormat="1" x14ac:dyDescent="0.25">
      <c r="A43" s="17" t="s">
        <v>14</v>
      </c>
      <c r="B43" s="14"/>
      <c r="C43" s="14"/>
      <c r="D43" s="14"/>
      <c r="E43" s="15"/>
      <c r="F43" s="14"/>
      <c r="G43" s="14"/>
      <c r="H43" s="14"/>
      <c r="I43" s="14"/>
      <c r="J43" s="14"/>
      <c r="K43" s="14"/>
      <c r="L43" s="14"/>
      <c r="M43" s="14"/>
      <c r="N43" s="14"/>
      <c r="O43" s="13"/>
    </row>
    <row r="44" spans="1:15" s="12" customFormat="1" ht="94.5" customHeight="1" x14ac:dyDescent="0.25">
      <c r="A44" s="311" t="s">
        <v>304</v>
      </c>
      <c r="B44" s="312"/>
      <c r="C44" s="312"/>
      <c r="D44" s="312"/>
      <c r="E44" s="312"/>
      <c r="F44" s="312"/>
      <c r="G44" s="312"/>
      <c r="H44" s="312"/>
      <c r="I44" s="312"/>
      <c r="J44" s="312"/>
      <c r="K44" s="312"/>
      <c r="L44" s="14"/>
      <c r="M44" s="14"/>
      <c r="N44" s="14"/>
      <c r="O44" s="13"/>
    </row>
    <row r="46" spans="1:15" ht="78.75" customHeight="1" x14ac:dyDescent="0.25">
      <c r="A46" s="310" t="s">
        <v>117</v>
      </c>
      <c r="B46" s="310"/>
      <c r="C46" s="310"/>
      <c r="D46" s="310"/>
      <c r="E46" s="310"/>
      <c r="F46" s="310"/>
      <c r="G46" s="310"/>
      <c r="H46" s="310"/>
      <c r="I46" s="310"/>
      <c r="J46" s="310"/>
      <c r="K46" s="310"/>
    </row>
    <row r="48" spans="1:15" s="12" customFormat="1" x14ac:dyDescent="0.25">
      <c r="A48" s="17" t="s">
        <v>14</v>
      </c>
      <c r="B48" s="14"/>
      <c r="C48" s="14"/>
      <c r="D48" s="14"/>
      <c r="E48" s="15"/>
      <c r="F48" s="14"/>
      <c r="G48" s="14"/>
      <c r="H48" s="14"/>
      <c r="I48" s="14"/>
      <c r="J48" s="14"/>
      <c r="K48" s="14"/>
      <c r="L48" s="14"/>
      <c r="M48" s="14"/>
      <c r="N48" s="14"/>
      <c r="O48" s="13"/>
    </row>
    <row r="49" spans="1:15" s="12" customFormat="1" ht="110.25" customHeight="1" x14ac:dyDescent="0.25">
      <c r="A49" s="316" t="s">
        <v>218</v>
      </c>
      <c r="B49" s="312"/>
      <c r="C49" s="312"/>
      <c r="D49" s="312"/>
      <c r="E49" s="312"/>
      <c r="F49" s="312"/>
      <c r="G49" s="312"/>
      <c r="H49" s="312"/>
      <c r="I49" s="312"/>
      <c r="J49" s="312"/>
      <c r="K49" s="312"/>
      <c r="L49" s="14"/>
      <c r="M49" s="14"/>
      <c r="N49" s="14"/>
      <c r="O49" s="13"/>
    </row>
    <row r="50" spans="1:15" s="12" customFormat="1" x14ac:dyDescent="0.25">
      <c r="A50" s="16"/>
      <c r="B50" s="14"/>
      <c r="C50" s="14"/>
      <c r="D50" s="14"/>
      <c r="E50" s="15"/>
      <c r="F50" s="14"/>
      <c r="G50" s="14"/>
      <c r="H50" s="14"/>
      <c r="I50" s="14"/>
      <c r="J50" s="14"/>
      <c r="K50" s="14"/>
      <c r="L50" s="14"/>
      <c r="M50" s="14"/>
      <c r="N50" s="14"/>
      <c r="O50" s="13"/>
    </row>
    <row r="51" spans="1:15" s="12" customFormat="1" x14ac:dyDescent="0.25">
      <c r="A51" s="16"/>
      <c r="B51" s="14"/>
      <c r="C51" s="14"/>
      <c r="D51" s="14"/>
      <c r="E51" s="15"/>
      <c r="F51" s="14"/>
      <c r="G51" s="14"/>
      <c r="H51" s="14"/>
      <c r="I51" s="14"/>
      <c r="J51" s="14"/>
      <c r="K51" s="14"/>
      <c r="L51" s="14"/>
      <c r="M51" s="14"/>
      <c r="N51" s="14"/>
      <c r="O51" s="13"/>
    </row>
    <row r="52" spans="1:15" s="12" customFormat="1" x14ac:dyDescent="0.25">
      <c r="A52" s="13"/>
    </row>
    <row r="53" spans="1:15" s="13" customFormat="1" x14ac:dyDescent="0.25"/>
    <row r="54" spans="1:15" s="13" customFormat="1" x14ac:dyDescent="0.25"/>
    <row r="55" spans="1:15" s="13" customFormat="1" x14ac:dyDescent="0.25"/>
    <row r="56" spans="1:15" s="13" customFormat="1" x14ac:dyDescent="0.25"/>
    <row r="57" spans="1:15" s="13" customFormat="1" x14ac:dyDescent="0.25"/>
    <row r="58" spans="1:15" s="13" customFormat="1" x14ac:dyDescent="0.25"/>
    <row r="59" spans="1:15" s="13" customFormat="1" x14ac:dyDescent="0.25"/>
    <row r="60" spans="1:15" s="13" customFormat="1" x14ac:dyDescent="0.25"/>
    <row r="61" spans="1:15" s="13" customFormat="1" x14ac:dyDescent="0.25"/>
    <row r="62" spans="1:15" s="13" customFormat="1" x14ac:dyDescent="0.25"/>
    <row r="63" spans="1:15" s="13" customFormat="1" x14ac:dyDescent="0.25"/>
    <row r="64" spans="1:15" s="13" customFormat="1" x14ac:dyDescent="0.25"/>
    <row r="65" spans="1:15" s="13" customFormat="1" x14ac:dyDescent="0.25"/>
    <row r="67" spans="1:15" x14ac:dyDescent="0.25">
      <c r="B67" s="18" t="s">
        <v>16</v>
      </c>
      <c r="C67" s="18"/>
      <c r="D67" s="18"/>
      <c r="E67" s="18"/>
      <c r="F67" s="18"/>
      <c r="G67" s="18"/>
      <c r="H67" s="18" t="s">
        <v>15</v>
      </c>
    </row>
    <row r="68" spans="1:15" x14ac:dyDescent="0.25">
      <c r="B68" s="1" t="str">
        <f>IF(E12&gt;D12,"Increase in accounts receivable is a use of cash:","Decrease in accounts receivable is a source of cash:")</f>
        <v>Increase in accounts receivable is a use of cash:</v>
      </c>
      <c r="H68" s="194">
        <f>D12-E12</f>
        <v>-23</v>
      </c>
    </row>
    <row r="69" spans="1:15" x14ac:dyDescent="0.25">
      <c r="B69" s="1" t="str">
        <f>IF(E13&gt;D13,"Increase in inventory is a use of cash:","Decrease in inventory is a source of cash:")</f>
        <v>Increase in inventory is a use of cash:</v>
      </c>
      <c r="H69" s="195">
        <f>D13-E13</f>
        <v>-29</v>
      </c>
    </row>
    <row r="70" spans="1:15" x14ac:dyDescent="0.25">
      <c r="B70" s="1" t="str">
        <f>IF(E17&gt;D17,"Increase in fixed assets receivable is a use of cash:","Decrease in fixed assets is a source of cash:")</f>
        <v>Increase in fixed assets receivable is a use of cash:</v>
      </c>
      <c r="H70" s="195">
        <f>D17-E17</f>
        <v>-149</v>
      </c>
    </row>
    <row r="71" spans="1:15" x14ac:dyDescent="0.25">
      <c r="B71" s="1" t="str">
        <f>IF(K11&gt;J11, "Increase in accounts payable is a source of cash:","Decrease in accounts payable is a use of cash:")</f>
        <v>Increase in accounts payable is a source of cash:</v>
      </c>
      <c r="H71" s="195">
        <f>K11-J11</f>
        <v>32</v>
      </c>
    </row>
    <row r="72" spans="1:15" x14ac:dyDescent="0.25">
      <c r="B72" s="1" t="str">
        <f>IF(K13&gt;J13, "Increase in notes payable is a source of cash:","Decrease in notes payable is a use of cash:")</f>
        <v>Decrease in notes payable is a use of cash:</v>
      </c>
      <c r="H72" s="195">
        <f>K12-J12</f>
        <v>-35</v>
      </c>
    </row>
    <row r="73" spans="1:15" x14ac:dyDescent="0.25">
      <c r="B73" s="1" t="str">
        <f>IF(K14&gt;J14, "Increase in long-term debt is a source of cash:","Decrease in long-term debt is a use of cash:")</f>
        <v>Decrease in long-term debt is a use of cash:</v>
      </c>
      <c r="H73" s="195">
        <f>K14-J14</f>
        <v>-74</v>
      </c>
    </row>
    <row r="74" spans="1:15" x14ac:dyDescent="0.25">
      <c r="B74" s="1" t="str">
        <f>IF(K17&gt;J17, "Increase in common stock is a source of cash:","Decrease in common stock is a use of cash:")</f>
        <v>Increase in common stock is a source of cash:</v>
      </c>
      <c r="H74" s="195">
        <f>K17-J17</f>
        <v>50</v>
      </c>
    </row>
    <row r="75" spans="1:15" x14ac:dyDescent="0.25">
      <c r="B75" s="1" t="str">
        <f>IF(K18&gt;J18, "Increase in retained earnings is a source of cash:","Decrease in retained earnings is a use of cash:")</f>
        <v>Increase in retained earnings is a source of cash:</v>
      </c>
      <c r="H75" s="195">
        <f>K18-J18</f>
        <v>242</v>
      </c>
    </row>
    <row r="77" spans="1:15" x14ac:dyDescent="0.25">
      <c r="A77" s="310" t="s">
        <v>230</v>
      </c>
      <c r="B77" s="310"/>
      <c r="C77" s="310"/>
      <c r="D77" s="310"/>
      <c r="E77" s="310"/>
      <c r="F77" s="310"/>
      <c r="G77" s="310"/>
      <c r="H77" s="310"/>
      <c r="I77" s="310"/>
      <c r="J77" s="310"/>
      <c r="K77" s="310"/>
    </row>
    <row r="79" spans="1:15" s="12" customFormat="1" x14ac:dyDescent="0.25">
      <c r="A79" s="17" t="s">
        <v>14</v>
      </c>
      <c r="B79" s="14"/>
      <c r="C79" s="14"/>
      <c r="D79" s="14"/>
      <c r="E79" s="15"/>
      <c r="F79" s="14"/>
      <c r="G79" s="14"/>
      <c r="H79" s="14"/>
      <c r="I79" s="14"/>
      <c r="J79" s="14"/>
      <c r="K79" s="14"/>
      <c r="L79" s="14"/>
      <c r="M79" s="14"/>
      <c r="N79" s="14"/>
      <c r="O79" s="13"/>
    </row>
    <row r="80" spans="1:15" s="12" customFormat="1" ht="31.5" customHeight="1" x14ac:dyDescent="0.25">
      <c r="A80" s="311" t="s">
        <v>305</v>
      </c>
      <c r="B80" s="312"/>
      <c r="C80" s="312"/>
      <c r="D80" s="312"/>
      <c r="E80" s="312"/>
      <c r="F80" s="312"/>
      <c r="G80" s="312"/>
      <c r="H80" s="312"/>
      <c r="I80" s="312"/>
      <c r="J80" s="312"/>
      <c r="K80" s="312"/>
      <c r="L80" s="14"/>
      <c r="M80" s="14"/>
      <c r="N80" s="14"/>
      <c r="O80" s="13"/>
    </row>
    <row r="81" spans="1:15" s="12" customFormat="1" x14ac:dyDescent="0.25">
      <c r="A81" s="16"/>
      <c r="B81" s="14"/>
      <c r="C81" s="14"/>
      <c r="D81" s="14"/>
      <c r="E81" s="15"/>
      <c r="F81" s="14"/>
      <c r="G81" s="14"/>
      <c r="H81" s="14"/>
      <c r="I81" s="14"/>
      <c r="J81" s="14"/>
      <c r="K81" s="14"/>
      <c r="L81" s="14"/>
      <c r="M81" s="14"/>
      <c r="N81" s="14"/>
      <c r="O81" s="13"/>
    </row>
    <row r="82" spans="1:15" s="12" customFormat="1" x14ac:dyDescent="0.25">
      <c r="A82" s="14"/>
      <c r="B82" s="14"/>
      <c r="C82" s="14"/>
      <c r="D82" s="14"/>
      <c r="E82" s="15"/>
      <c r="F82" s="14"/>
      <c r="G82" s="14"/>
      <c r="H82" s="14"/>
      <c r="I82" s="14"/>
      <c r="J82" s="14"/>
      <c r="K82" s="14"/>
      <c r="L82" s="14"/>
      <c r="M82" s="14"/>
      <c r="N82" s="14"/>
      <c r="O82" s="13"/>
    </row>
    <row r="83" spans="1:15" s="12" customFormat="1" x14ac:dyDescent="0.25">
      <c r="A83" s="14"/>
      <c r="B83" s="14"/>
      <c r="C83" s="14"/>
      <c r="D83" s="14"/>
      <c r="E83" s="15"/>
      <c r="F83" s="14"/>
      <c r="G83" s="14"/>
      <c r="H83" s="14"/>
      <c r="I83" s="14"/>
      <c r="J83" s="14"/>
      <c r="K83" s="14"/>
      <c r="L83" s="14"/>
      <c r="M83" s="14"/>
      <c r="N83" s="14"/>
      <c r="O83" s="13"/>
    </row>
    <row r="84" spans="1:15" s="12" customFormat="1" x14ac:dyDescent="0.25">
      <c r="A84" s="14"/>
      <c r="B84" s="14"/>
      <c r="C84" s="14"/>
      <c r="D84" s="14"/>
      <c r="E84" s="15"/>
      <c r="F84" s="14"/>
      <c r="G84" s="14"/>
      <c r="H84" s="14"/>
      <c r="I84" s="14"/>
      <c r="J84" s="14"/>
      <c r="K84" s="14"/>
      <c r="L84" s="14"/>
      <c r="M84" s="14"/>
      <c r="N84" s="14"/>
      <c r="O84" s="13"/>
    </row>
    <row r="85" spans="1:15" s="12" customFormat="1" x14ac:dyDescent="0.25">
      <c r="A85" s="14"/>
      <c r="B85" s="14"/>
      <c r="C85" s="14"/>
      <c r="D85" s="14"/>
      <c r="E85" s="15"/>
      <c r="F85" s="14"/>
      <c r="G85" s="14"/>
      <c r="H85" s="14"/>
      <c r="I85" s="14"/>
      <c r="J85" s="14"/>
      <c r="K85" s="14"/>
      <c r="L85" s="14"/>
      <c r="M85" s="14"/>
      <c r="N85" s="14"/>
      <c r="O85" s="13"/>
    </row>
    <row r="86" spans="1:15" s="12" customFormat="1" x14ac:dyDescent="0.25">
      <c r="A86" s="14"/>
      <c r="B86" s="14"/>
      <c r="C86" s="14"/>
      <c r="D86" s="14"/>
      <c r="E86" s="15"/>
      <c r="F86" s="14"/>
      <c r="G86" s="14"/>
      <c r="H86" s="14"/>
      <c r="I86" s="14"/>
      <c r="J86" s="14"/>
      <c r="K86" s="14"/>
      <c r="L86" s="14"/>
      <c r="M86" s="14"/>
      <c r="N86" s="14"/>
      <c r="O86" s="13"/>
    </row>
    <row r="87" spans="1:15" s="12" customFormat="1" x14ac:dyDescent="0.25">
      <c r="A87" s="14"/>
      <c r="B87" s="14"/>
      <c r="C87" s="14"/>
      <c r="D87" s="14"/>
      <c r="E87" s="15"/>
      <c r="F87" s="14"/>
      <c r="G87" s="14"/>
      <c r="H87" s="14"/>
      <c r="I87" s="14"/>
      <c r="J87" s="14"/>
      <c r="K87" s="14"/>
      <c r="L87" s="14"/>
      <c r="M87" s="14"/>
      <c r="N87" s="14"/>
      <c r="O87" s="13"/>
    </row>
    <row r="88" spans="1:15" s="12" customFormat="1" x14ac:dyDescent="0.25">
      <c r="A88" s="14"/>
      <c r="B88" s="14"/>
      <c r="C88" s="14"/>
      <c r="D88" s="14"/>
      <c r="E88" s="15"/>
      <c r="F88" s="14"/>
      <c r="G88" s="14"/>
      <c r="H88" s="14"/>
      <c r="I88" s="14"/>
      <c r="J88" s="14"/>
      <c r="K88" s="14"/>
      <c r="L88" s="14"/>
      <c r="M88" s="14"/>
      <c r="N88" s="14"/>
      <c r="O88" s="13"/>
    </row>
    <row r="89" spans="1:15" s="12" customFormat="1" x14ac:dyDescent="0.25">
      <c r="A89" s="14"/>
      <c r="B89" s="14"/>
      <c r="C89" s="14"/>
      <c r="D89" s="14"/>
      <c r="E89" s="15"/>
      <c r="F89" s="14"/>
      <c r="G89" s="14"/>
      <c r="H89" s="14"/>
      <c r="I89" s="14"/>
      <c r="J89" s="14"/>
      <c r="K89" s="14"/>
      <c r="L89" s="14"/>
      <c r="M89" s="14"/>
      <c r="N89" s="14"/>
      <c r="O89" s="13"/>
    </row>
    <row r="90" spans="1:15" s="12" customFormat="1" x14ac:dyDescent="0.25">
      <c r="A90" s="14"/>
      <c r="B90" s="14"/>
      <c r="C90" s="14"/>
      <c r="D90" s="14"/>
      <c r="E90" s="15"/>
      <c r="F90" s="14"/>
      <c r="G90" s="14"/>
      <c r="H90" s="14"/>
      <c r="I90" s="14"/>
      <c r="J90" s="14"/>
      <c r="K90" s="14"/>
      <c r="L90" s="14"/>
      <c r="M90" s="14"/>
      <c r="N90" s="14"/>
      <c r="O90" s="13"/>
    </row>
    <row r="91" spans="1:15" s="12" customFormat="1" x14ac:dyDescent="0.25">
      <c r="A91" s="14"/>
      <c r="B91" s="14"/>
      <c r="C91" s="14"/>
      <c r="D91" s="14"/>
      <c r="E91" s="15"/>
      <c r="F91" s="14"/>
      <c r="G91" s="14"/>
      <c r="H91" s="14"/>
      <c r="I91" s="14"/>
      <c r="J91" s="14"/>
      <c r="K91" s="14"/>
      <c r="L91" s="14"/>
      <c r="M91" s="14"/>
      <c r="N91" s="14"/>
      <c r="O91" s="13"/>
    </row>
    <row r="92" spans="1:15" s="12" customFormat="1" x14ac:dyDescent="0.25">
      <c r="A92" s="14"/>
      <c r="B92" s="14"/>
      <c r="C92" s="14"/>
      <c r="D92" s="14"/>
      <c r="E92" s="15"/>
      <c r="F92" s="14"/>
      <c r="G92" s="14"/>
      <c r="H92" s="14"/>
      <c r="I92" s="14"/>
      <c r="J92" s="14"/>
      <c r="K92" s="14"/>
      <c r="L92" s="14"/>
      <c r="M92" s="14"/>
      <c r="N92" s="14"/>
      <c r="O92" s="13"/>
    </row>
    <row r="93" spans="1:15" s="12" customFormat="1" x14ac:dyDescent="0.25">
      <c r="A93" s="14"/>
      <c r="B93" s="14"/>
      <c r="C93" s="14"/>
      <c r="D93" s="14"/>
      <c r="E93" s="15"/>
      <c r="F93" s="14"/>
      <c r="G93" s="14"/>
      <c r="H93" s="14"/>
      <c r="I93" s="14"/>
      <c r="J93" s="14"/>
      <c r="K93" s="14"/>
      <c r="L93" s="14"/>
      <c r="M93" s="14"/>
      <c r="N93" s="14"/>
      <c r="O93" s="13"/>
    </row>
    <row r="94" spans="1:15" s="11" customFormat="1" x14ac:dyDescent="0.25"/>
    <row r="95" spans="1:15" s="11" customFormat="1" x14ac:dyDescent="0.25"/>
    <row r="96" spans="1:15" s="11" customFormat="1" x14ac:dyDescent="0.25"/>
    <row r="97" spans="1:11" s="10" customFormat="1" x14ac:dyDescent="0.25"/>
    <row r="98" spans="1:11" x14ac:dyDescent="0.25">
      <c r="B98" s="1" t="s">
        <v>13</v>
      </c>
      <c r="H98" s="194">
        <f>SUMIF(H68:H75,"&gt;0")</f>
        <v>324</v>
      </c>
    </row>
    <row r="99" spans="1:11" x14ac:dyDescent="0.25">
      <c r="B99" s="1" t="s">
        <v>12</v>
      </c>
      <c r="H99" s="196">
        <f>SUMIF(H68:H75,"&lt;0")</f>
        <v>-310</v>
      </c>
    </row>
    <row r="100" spans="1:11" x14ac:dyDescent="0.25">
      <c r="B100" s="1" t="s">
        <v>11</v>
      </c>
      <c r="H100" s="194">
        <f>SUM(H98:H99)</f>
        <v>14</v>
      </c>
    </row>
    <row r="102" spans="1:11" x14ac:dyDescent="0.25">
      <c r="A102" s="310" t="s">
        <v>118</v>
      </c>
      <c r="B102" s="310"/>
      <c r="C102" s="310"/>
      <c r="D102" s="310"/>
      <c r="E102" s="310"/>
      <c r="F102" s="310"/>
      <c r="G102" s="310"/>
      <c r="H102" s="310"/>
      <c r="I102" s="310"/>
      <c r="J102" s="310"/>
      <c r="K102" s="310"/>
    </row>
    <row r="104" spans="1:11" x14ac:dyDescent="0.25">
      <c r="B104" s="1" t="s">
        <v>10</v>
      </c>
      <c r="D104" s="201">
        <v>0.21</v>
      </c>
    </row>
    <row r="106" spans="1:11" x14ac:dyDescent="0.25">
      <c r="B106" s="303" t="s">
        <v>9</v>
      </c>
      <c r="C106" s="304"/>
      <c r="D106" s="304"/>
      <c r="E106" s="305"/>
    </row>
    <row r="107" spans="1:11" ht="15.75" customHeight="1" x14ac:dyDescent="0.25">
      <c r="B107" s="306" t="s">
        <v>246</v>
      </c>
      <c r="C107" s="307"/>
      <c r="D107" s="307"/>
      <c r="E107" s="308"/>
    </row>
    <row r="108" spans="1:11" x14ac:dyDescent="0.25">
      <c r="B108" s="7" t="s">
        <v>8</v>
      </c>
      <c r="C108" s="6"/>
      <c r="D108" s="9"/>
      <c r="E108" s="202">
        <v>2311</v>
      </c>
      <c r="F108" s="158"/>
    </row>
    <row r="109" spans="1:11" x14ac:dyDescent="0.25">
      <c r="B109" s="7" t="s">
        <v>7</v>
      </c>
      <c r="C109" s="6"/>
      <c r="D109" s="6"/>
      <c r="E109" s="203">
        <v>1435</v>
      </c>
      <c r="F109" s="159"/>
    </row>
    <row r="110" spans="1:11" x14ac:dyDescent="0.25">
      <c r="B110" s="7" t="s">
        <v>6</v>
      </c>
      <c r="C110" s="6"/>
      <c r="D110" s="6"/>
      <c r="E110" s="204">
        <v>276</v>
      </c>
      <c r="F110" s="160"/>
      <c r="G110" s="159"/>
    </row>
    <row r="111" spans="1:11" x14ac:dyDescent="0.25">
      <c r="B111" s="7" t="s">
        <v>5</v>
      </c>
      <c r="C111" s="6"/>
      <c r="D111" s="6"/>
      <c r="E111" s="197">
        <f>ROUND(E108-E109-E110,0)</f>
        <v>600</v>
      </c>
      <c r="F111" s="160"/>
      <c r="G111" s="166"/>
    </row>
    <row r="112" spans="1:11" x14ac:dyDescent="0.25">
      <c r="B112" s="7" t="s">
        <v>4</v>
      </c>
      <c r="C112" s="6"/>
      <c r="D112" s="6"/>
      <c r="E112" s="205">
        <v>141</v>
      </c>
    </row>
    <row r="113" spans="2:6" x14ac:dyDescent="0.25">
      <c r="B113" s="7" t="s">
        <v>3</v>
      </c>
      <c r="C113" s="6"/>
      <c r="D113" s="6"/>
      <c r="E113" s="198">
        <f>E111-E112</f>
        <v>459</v>
      </c>
    </row>
    <row r="114" spans="2:6" x14ac:dyDescent="0.25">
      <c r="B114" s="7" t="str">
        <f>"Taxes ("&amp;D104*100&amp;"%)"</f>
        <v>Taxes (21%)</v>
      </c>
      <c r="C114" s="6"/>
      <c r="D114" s="6"/>
      <c r="E114" s="199">
        <f>D104*E113</f>
        <v>96.39</v>
      </c>
    </row>
    <row r="115" spans="2:6" ht="16.5" thickBot="1" x14ac:dyDescent="0.3">
      <c r="B115" s="7" t="s">
        <v>1</v>
      </c>
      <c r="C115" s="6"/>
      <c r="D115" s="6"/>
      <c r="E115" s="200">
        <f>E113-E114</f>
        <v>362.61</v>
      </c>
      <c r="F115" s="159"/>
    </row>
    <row r="116" spans="2:6" ht="16.5" thickTop="1" x14ac:dyDescent="0.25">
      <c r="B116" s="7"/>
      <c r="C116" s="6"/>
      <c r="D116" s="6"/>
      <c r="E116" s="8"/>
    </row>
    <row r="117" spans="2:6" x14ac:dyDescent="0.25">
      <c r="B117" s="7" t="s">
        <v>0</v>
      </c>
      <c r="C117" s="6"/>
      <c r="D117" s="6"/>
      <c r="E117" s="206">
        <v>121</v>
      </c>
      <c r="F117" s="167"/>
    </row>
    <row r="118" spans="2:6" x14ac:dyDescent="0.25">
      <c r="B118" s="7" t="s">
        <v>213</v>
      </c>
      <c r="C118" s="6"/>
      <c r="D118" s="6"/>
      <c r="E118" s="199">
        <f>E115-E117</f>
        <v>241.61</v>
      </c>
      <c r="F118" s="167"/>
    </row>
    <row r="119" spans="2:6" x14ac:dyDescent="0.25">
      <c r="B119" s="4"/>
      <c r="C119" s="3"/>
      <c r="D119" s="3"/>
      <c r="E119" s="2"/>
    </row>
    <row r="122" spans="2:6" x14ac:dyDescent="0.25">
      <c r="B122" s="303" t="s">
        <v>9</v>
      </c>
      <c r="C122" s="304"/>
      <c r="D122" s="304"/>
      <c r="E122" s="305"/>
    </row>
    <row r="123" spans="2:6" x14ac:dyDescent="0.25">
      <c r="B123" s="306" t="s">
        <v>247</v>
      </c>
      <c r="C123" s="307"/>
      <c r="D123" s="307"/>
      <c r="E123" s="308"/>
    </row>
    <row r="124" spans="2:6" x14ac:dyDescent="0.25">
      <c r="B124" s="7" t="s">
        <v>8</v>
      </c>
      <c r="C124" s="6"/>
      <c r="D124" s="9"/>
      <c r="E124" s="190">
        <f>E108/$E$108</f>
        <v>1</v>
      </c>
    </row>
    <row r="125" spans="2:6" x14ac:dyDescent="0.25">
      <c r="B125" s="7" t="s">
        <v>7</v>
      </c>
      <c r="C125" s="6"/>
      <c r="D125" s="6"/>
      <c r="E125" s="190">
        <f t="shared" ref="E125:E131" si="6">E109/$E$108</f>
        <v>0.62094331458243179</v>
      </c>
    </row>
    <row r="126" spans="2:6" x14ac:dyDescent="0.25">
      <c r="B126" s="7" t="s">
        <v>6</v>
      </c>
      <c r="C126" s="6"/>
      <c r="D126" s="6"/>
      <c r="E126" s="191">
        <f t="shared" si="6"/>
        <v>0.1194288186932064</v>
      </c>
    </row>
    <row r="127" spans="2:6" x14ac:dyDescent="0.25">
      <c r="B127" s="7" t="s">
        <v>5</v>
      </c>
      <c r="C127" s="6"/>
      <c r="D127" s="6"/>
      <c r="E127" s="190">
        <f t="shared" si="6"/>
        <v>0.25962786672436172</v>
      </c>
    </row>
    <row r="128" spans="2:6" x14ac:dyDescent="0.25">
      <c r="B128" s="7" t="s">
        <v>4</v>
      </c>
      <c r="C128" s="6"/>
      <c r="D128" s="6"/>
      <c r="E128" s="191">
        <f t="shared" si="6"/>
        <v>6.1012548680225008E-2</v>
      </c>
    </row>
    <row r="129" spans="2:5" x14ac:dyDescent="0.25">
      <c r="B129" s="7" t="s">
        <v>3</v>
      </c>
      <c r="C129" s="6"/>
      <c r="D129" s="6"/>
      <c r="E129" s="190">
        <f t="shared" si="6"/>
        <v>0.19861531804413673</v>
      </c>
    </row>
    <row r="130" spans="2:5" x14ac:dyDescent="0.25">
      <c r="B130" s="7" t="str">
        <f>"Taxes ("&amp;D104*100&amp;"%)"</f>
        <v>Taxes (21%)</v>
      </c>
      <c r="C130" s="6"/>
      <c r="D130" s="6"/>
      <c r="E130" s="191">
        <f t="shared" si="6"/>
        <v>4.1709216789268713E-2</v>
      </c>
    </row>
    <row r="131" spans="2:5" ht="16.5" thickBot="1" x14ac:dyDescent="0.3">
      <c r="B131" s="7" t="s">
        <v>1</v>
      </c>
      <c r="C131" s="6"/>
      <c r="D131" s="6"/>
      <c r="E131" s="193">
        <f t="shared" si="6"/>
        <v>0.15690610125486804</v>
      </c>
    </row>
    <row r="132" spans="2:5" ht="16.5" thickTop="1" x14ac:dyDescent="0.25">
      <c r="B132" s="7"/>
      <c r="C132" s="6"/>
      <c r="D132" s="6"/>
      <c r="E132" s="198"/>
    </row>
    <row r="133" spans="2:5" x14ac:dyDescent="0.25">
      <c r="B133" s="7" t="s">
        <v>0</v>
      </c>
      <c r="C133" s="6"/>
      <c r="D133" s="6"/>
      <c r="E133" s="190">
        <f t="shared" ref="E133:E134" si="7">E117/$E$108</f>
        <v>5.2358286456079622E-2</v>
      </c>
    </row>
    <row r="134" spans="2:5" x14ac:dyDescent="0.25">
      <c r="B134" s="7" t="s">
        <v>213</v>
      </c>
      <c r="C134" s="6"/>
      <c r="D134" s="6"/>
      <c r="E134" s="190">
        <f t="shared" si="7"/>
        <v>0.10454781479878841</v>
      </c>
    </row>
    <row r="135" spans="2:5" x14ac:dyDescent="0.25">
      <c r="B135" s="4"/>
      <c r="C135" s="3"/>
      <c r="D135" s="3"/>
      <c r="E135" s="2"/>
    </row>
  </sheetData>
  <mergeCells count="16">
    <mergeCell ref="B7:L7"/>
    <mergeCell ref="B8:L8"/>
    <mergeCell ref="A5:K5"/>
    <mergeCell ref="A46:K46"/>
    <mergeCell ref="A49:K49"/>
    <mergeCell ref="B26:L26"/>
    <mergeCell ref="B27:L27"/>
    <mergeCell ref="A44:K44"/>
    <mergeCell ref="B122:E122"/>
    <mergeCell ref="B123:E123"/>
    <mergeCell ref="A24:K24"/>
    <mergeCell ref="B107:E107"/>
    <mergeCell ref="B106:E106"/>
    <mergeCell ref="A77:K77"/>
    <mergeCell ref="A102:K102"/>
    <mergeCell ref="A80:K8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3"/>
  <sheetViews>
    <sheetView workbookViewId="0"/>
  </sheetViews>
  <sheetFormatPr defaultColWidth="9.140625" defaultRowHeight="15.75" x14ac:dyDescent="0.25"/>
  <cols>
    <col min="1" max="1" width="4.7109375" style="1" customWidth="1"/>
    <col min="2" max="26" width="14.7109375" style="1" customWidth="1"/>
    <col min="27" max="36" width="10.7109375" style="1" customWidth="1"/>
    <col min="37" max="16384" width="9.140625" style="1"/>
  </cols>
  <sheetData>
    <row r="1" spans="1:14" ht="16.5" thickBot="1" x14ac:dyDescent="0.3"/>
    <row r="2" spans="1:14" ht="21" x14ac:dyDescent="0.35">
      <c r="B2" s="34" t="s">
        <v>38</v>
      </c>
      <c r="C2" s="33"/>
      <c r="D2" s="38"/>
    </row>
    <row r="3" spans="1:14" ht="21.75" thickBot="1" x14ac:dyDescent="0.4">
      <c r="B3" s="31" t="s">
        <v>64</v>
      </c>
      <c r="C3" s="30"/>
      <c r="D3" s="41"/>
    </row>
    <row r="5" spans="1:14" ht="31.5" customHeight="1" x14ac:dyDescent="0.25">
      <c r="A5" s="310" t="s">
        <v>248</v>
      </c>
      <c r="B5" s="310"/>
      <c r="C5" s="310"/>
      <c r="D5" s="310"/>
      <c r="E5" s="310"/>
      <c r="F5" s="310"/>
      <c r="G5" s="310"/>
      <c r="H5" s="310"/>
      <c r="I5" s="310"/>
      <c r="J5" s="310"/>
      <c r="K5" s="310"/>
    </row>
    <row r="6" spans="1:14" x14ac:dyDescent="0.25">
      <c r="B6" s="36"/>
      <c r="C6" s="36"/>
      <c r="D6" s="36"/>
      <c r="E6" s="36"/>
      <c r="F6" s="36"/>
      <c r="G6" s="36"/>
      <c r="H6" s="36"/>
      <c r="I6" s="36"/>
      <c r="J6" s="36"/>
      <c r="K6" s="36"/>
      <c r="L6" s="36"/>
      <c r="M6" s="36"/>
      <c r="N6" s="36"/>
    </row>
    <row r="7" spans="1:14" x14ac:dyDescent="0.25">
      <c r="B7" s="40" t="s">
        <v>63</v>
      </c>
    </row>
    <row r="8" spans="1:14" x14ac:dyDescent="0.25">
      <c r="B8" s="1" t="s">
        <v>250</v>
      </c>
      <c r="D8" s="207">
        <f>'Section 3.1'!E14/'Section 3.1'!K13</f>
        <v>1.3111111111111111</v>
      </c>
      <c r="E8" s="1" t="s">
        <v>39</v>
      </c>
    </row>
    <row r="9" spans="1:14" x14ac:dyDescent="0.25">
      <c r="B9" s="1" t="s">
        <v>251</v>
      </c>
      <c r="D9" s="207">
        <f>('Section 3.1'!E14-'Section 3.1'!E13)/'Section 3.1'!K13</f>
        <v>0.52962962962962967</v>
      </c>
      <c r="E9" s="1" t="s">
        <v>39</v>
      </c>
    </row>
    <row r="10" spans="1:14" x14ac:dyDescent="0.25">
      <c r="B10" s="1" t="s">
        <v>252</v>
      </c>
      <c r="D10" s="207">
        <f>'Section 3.1'!E11/'Section 3.1'!K13</f>
        <v>0.18148148148148149</v>
      </c>
      <c r="E10" s="1" t="s">
        <v>39</v>
      </c>
    </row>
    <row r="11" spans="1:14" s="157" customFormat="1" x14ac:dyDescent="0.25">
      <c r="B11" s="157" t="s">
        <v>253</v>
      </c>
      <c r="D11" s="208">
        <f>('Section 3.1'!E14-'Section 3.1'!K13)/'Section 3.1'!E21</f>
        <v>4.6822742474916385E-2</v>
      </c>
    </row>
    <row r="12" spans="1:14" s="157" customFormat="1" x14ac:dyDescent="0.25">
      <c r="B12" s="157" t="s">
        <v>254</v>
      </c>
      <c r="D12" s="207">
        <f>'Section 3.1'!E14/('Section 3.1'!E109/365)</f>
        <v>180.08362369337979</v>
      </c>
      <c r="E12" s="157" t="s">
        <v>48</v>
      </c>
    </row>
    <row r="13" spans="1:14" x14ac:dyDescent="0.25">
      <c r="D13" s="39"/>
    </row>
    <row r="14" spans="1:14" x14ac:dyDescent="0.25">
      <c r="B14" s="40" t="s">
        <v>59</v>
      </c>
      <c r="D14" s="39"/>
    </row>
    <row r="15" spans="1:14" x14ac:dyDescent="0.25">
      <c r="B15" s="1" t="s">
        <v>255</v>
      </c>
      <c r="D15" s="207">
        <f>('Section 3.1'!E21-'Section 3.1'!K19)/'Section 3.1'!E21</f>
        <v>0.27787068004459309</v>
      </c>
      <c r="E15" s="1" t="s">
        <v>39</v>
      </c>
    </row>
    <row r="16" spans="1:14" x14ac:dyDescent="0.25">
      <c r="B16" s="1" t="s">
        <v>256</v>
      </c>
      <c r="D16" s="207">
        <f>('Section 3.1'!K13+'Section 3.1'!K14)/'Section 3.1'!K19</f>
        <v>0.38479351601698186</v>
      </c>
      <c r="E16" s="1" t="s">
        <v>39</v>
      </c>
    </row>
    <row r="17" spans="2:6" x14ac:dyDescent="0.25">
      <c r="B17" s="1" t="s">
        <v>257</v>
      </c>
      <c r="D17" s="207">
        <f>'Section 3.1'!E21/'Section 3.1'!K19</f>
        <v>1.3847935160169818</v>
      </c>
      <c r="E17" s="1" t="s">
        <v>39</v>
      </c>
    </row>
    <row r="18" spans="2:6" s="157" customFormat="1" x14ac:dyDescent="0.25">
      <c r="B18" s="157" t="s">
        <v>258</v>
      </c>
      <c r="D18" s="207">
        <f>'Section 3.1'!K14/('Section 3.1'!K14+'Section 3.1'!K19)</f>
        <v>0.14993438320209973</v>
      </c>
      <c r="E18" s="157" t="s">
        <v>39</v>
      </c>
    </row>
    <row r="19" spans="2:6" x14ac:dyDescent="0.25">
      <c r="B19" s="1" t="s">
        <v>259</v>
      </c>
      <c r="D19" s="207">
        <f>'Section 3.1'!E111/'Section 3.1'!E112</f>
        <v>4.2553191489361701</v>
      </c>
      <c r="E19" s="1" t="s">
        <v>39</v>
      </c>
    </row>
    <row r="20" spans="2:6" x14ac:dyDescent="0.25">
      <c r="B20" s="1" t="s">
        <v>260</v>
      </c>
      <c r="D20" s="207">
        <f>('Section 3.1'!E111+'Section 3.1'!E110)/'Section 3.1'!E112</f>
        <v>6.2127659574468082</v>
      </c>
      <c r="E20" s="1" t="s">
        <v>39</v>
      </c>
    </row>
    <row r="21" spans="2:6" x14ac:dyDescent="0.25">
      <c r="D21" s="39"/>
    </row>
    <row r="22" spans="2:6" x14ac:dyDescent="0.25">
      <c r="B22" s="40" t="s">
        <v>53</v>
      </c>
      <c r="D22" s="39"/>
    </row>
    <row r="23" spans="2:6" x14ac:dyDescent="0.25">
      <c r="B23" s="1" t="s">
        <v>261</v>
      </c>
      <c r="D23" s="207">
        <f>'Section 3.1'!E109/'Section 3.1'!E13</f>
        <v>3.4004739336492893</v>
      </c>
      <c r="E23" s="1" t="s">
        <v>39</v>
      </c>
    </row>
    <row r="24" spans="2:6" x14ac:dyDescent="0.25">
      <c r="B24" s="1" t="s">
        <v>262</v>
      </c>
      <c r="D24" s="207">
        <f>365/D23</f>
        <v>107.33797909407664</v>
      </c>
      <c r="E24" s="1" t="s">
        <v>48</v>
      </c>
    </row>
    <row r="25" spans="2:6" x14ac:dyDescent="0.25">
      <c r="B25" s="1" t="s">
        <v>263</v>
      </c>
      <c r="D25" s="207">
        <f>'Section 3.1'!E108/'Section 3.1'!E12</f>
        <v>12.292553191489361</v>
      </c>
      <c r="E25" s="1" t="s">
        <v>39</v>
      </c>
    </row>
    <row r="26" spans="2:6" x14ac:dyDescent="0.25">
      <c r="B26" s="1" t="s">
        <v>264</v>
      </c>
      <c r="D26" s="207">
        <f>365/D25</f>
        <v>29.692773691042841</v>
      </c>
      <c r="E26" s="1" t="s">
        <v>48</v>
      </c>
    </row>
    <row r="27" spans="2:6" s="157" customFormat="1" x14ac:dyDescent="0.25">
      <c r="B27" s="157" t="s">
        <v>265</v>
      </c>
      <c r="D27" s="207">
        <f>'Section 3.1'!E108/('Section 3.1'!E14-'Section 3.1'!K13)</f>
        <v>13.755952380952381</v>
      </c>
      <c r="E27" s="157" t="s">
        <v>39</v>
      </c>
    </row>
    <row r="28" spans="2:6" x14ac:dyDescent="0.25">
      <c r="B28" s="1" t="s">
        <v>266</v>
      </c>
      <c r="D28" s="207">
        <f>'Section 3.1'!E108/'Section 3.1'!E17</f>
        <v>0.80243055555555554</v>
      </c>
      <c r="E28" s="1" t="s">
        <v>39</v>
      </c>
    </row>
    <row r="29" spans="2:6" x14ac:dyDescent="0.25">
      <c r="B29" s="1" t="s">
        <v>267</v>
      </c>
      <c r="D29" s="207">
        <f>'Section 3.1'!E108/'Section 3.1'!E21</f>
        <v>0.6440914158305463</v>
      </c>
      <c r="E29" s="1" t="s">
        <v>39</v>
      </c>
    </row>
    <row r="30" spans="2:6" x14ac:dyDescent="0.25">
      <c r="D30" s="39"/>
    </row>
    <row r="31" spans="2:6" x14ac:dyDescent="0.25">
      <c r="B31" s="40" t="s">
        <v>45</v>
      </c>
      <c r="D31" s="39"/>
    </row>
    <row r="32" spans="2:6" x14ac:dyDescent="0.25">
      <c r="B32" s="1" t="s">
        <v>268</v>
      </c>
      <c r="D32" s="208">
        <f>'Section 3.1'!E115/'Section 3.1'!E108</f>
        <v>0.15690610125486804</v>
      </c>
      <c r="F32" s="161"/>
    </row>
    <row r="33" spans="2:11" s="157" customFormat="1" x14ac:dyDescent="0.25">
      <c r="B33" s="157" t="s">
        <v>229</v>
      </c>
      <c r="D33" s="208">
        <f>('Section 3.1'!E111+'Section 3.1'!E110)/'Section 3.1'!E108</f>
        <v>0.37905668541756815</v>
      </c>
      <c r="F33" s="161"/>
    </row>
    <row r="34" spans="2:11" x14ac:dyDescent="0.25">
      <c r="B34" s="1" t="s">
        <v>269</v>
      </c>
      <c r="D34" s="208">
        <f>IF('Section 3.1'!E115/'Section 3.1'!E21&gt;0,'Section 3.1'!E115/'Section 3.1'!E21,"NMF")</f>
        <v>0.10106187290969899</v>
      </c>
    </row>
    <row r="35" spans="2:11" x14ac:dyDescent="0.25">
      <c r="B35" s="1" t="s">
        <v>270</v>
      </c>
      <c r="D35" s="208">
        <f>IF('Section 3.1'!E115/'Section 3.1'!K19&gt;0,'Section 3.1'!E115/'Section 3.1'!K19,"NMF")</f>
        <v>0.13994982632188344</v>
      </c>
    </row>
    <row r="36" spans="2:11" x14ac:dyDescent="0.25">
      <c r="D36" s="39"/>
    </row>
    <row r="37" spans="2:11" ht="31.5" customHeight="1" x14ac:dyDescent="0.25">
      <c r="B37" s="310" t="s">
        <v>231</v>
      </c>
      <c r="C37" s="310"/>
      <c r="D37" s="310"/>
      <c r="E37" s="310"/>
      <c r="F37" s="310"/>
      <c r="G37" s="310"/>
      <c r="H37" s="310"/>
      <c r="I37" s="310"/>
      <c r="J37" s="310"/>
      <c r="K37" s="310"/>
    </row>
    <row r="38" spans="2:11" x14ac:dyDescent="0.25">
      <c r="D38" s="39"/>
    </row>
    <row r="39" spans="2:11" x14ac:dyDescent="0.25">
      <c r="B39" s="1" t="s">
        <v>271</v>
      </c>
      <c r="D39" s="208">
        <f>'Section 3.1'!E115/(('Section 3.1'!E21+'Section 3.1'!D21)/2)</f>
        <v>0.10418330699612124</v>
      </c>
    </row>
    <row r="40" spans="2:11" x14ac:dyDescent="0.25">
      <c r="B40" s="1" t="s">
        <v>272</v>
      </c>
      <c r="D40" s="208">
        <f>'Section 3.1'!E115/(('Section 3.1'!K19+'Section 3.1'!J19)/2)</f>
        <v>0.14830674846625769</v>
      </c>
    </row>
    <row r="42" spans="2:11" x14ac:dyDescent="0.25">
      <c r="B42" s="40" t="s">
        <v>41</v>
      </c>
    </row>
    <row r="43" spans="2:11" x14ac:dyDescent="0.25">
      <c r="B43" s="317" t="s">
        <v>109</v>
      </c>
      <c r="C43" s="317"/>
      <c r="D43" s="317"/>
      <c r="E43" s="317"/>
      <c r="F43" s="317"/>
      <c r="G43" s="317"/>
      <c r="H43" s="317"/>
      <c r="I43" s="317"/>
      <c r="J43" s="317"/>
      <c r="K43" s="317"/>
    </row>
    <row r="45" spans="2:11" x14ac:dyDescent="0.25">
      <c r="B45" s="1" t="s">
        <v>273</v>
      </c>
      <c r="D45" s="210">
        <v>33</v>
      </c>
      <c r="E45" s="1" t="s">
        <v>40</v>
      </c>
    </row>
    <row r="46" spans="2:11" x14ac:dyDescent="0.25">
      <c r="B46" s="1" t="s">
        <v>274</v>
      </c>
      <c r="D46" s="211">
        <v>88</v>
      </c>
    </row>
    <row r="47" spans="2:11" x14ac:dyDescent="0.25">
      <c r="D47" s="39"/>
    </row>
    <row r="48" spans="2:11" x14ac:dyDescent="0.25">
      <c r="B48" s="1" t="s">
        <v>275</v>
      </c>
      <c r="D48" s="209">
        <f>'Section 3.1'!E115/'Section 3.2'!D45</f>
        <v>10.988181818181818</v>
      </c>
      <c r="F48" s="159"/>
    </row>
    <row r="49" spans="1:15" x14ac:dyDescent="0.25">
      <c r="B49" s="1" t="s">
        <v>276</v>
      </c>
      <c r="D49" s="207">
        <f>IF(D46/D48&gt;0,D46/D48,"NMF")</f>
        <v>8.0086042855960944</v>
      </c>
      <c r="E49" s="1" t="s">
        <v>39</v>
      </c>
      <c r="F49" s="158"/>
    </row>
    <row r="50" spans="1:15" x14ac:dyDescent="0.25">
      <c r="B50" s="1" t="s">
        <v>277</v>
      </c>
      <c r="D50" s="207">
        <f>D46/('Section 3.1'!E108/'Section 3.2'!D45)</f>
        <v>1.2565988749459109</v>
      </c>
      <c r="E50" s="1" t="s">
        <v>39</v>
      </c>
    </row>
    <row r="51" spans="1:15" x14ac:dyDescent="0.25">
      <c r="B51" s="1" t="s">
        <v>278</v>
      </c>
      <c r="D51" s="207">
        <f>D46/('Section 3.1'!K19/'Section 3.2'!D45)</f>
        <v>1.1208027788498649</v>
      </c>
      <c r="E51" s="1" t="s">
        <v>39</v>
      </c>
    </row>
    <row r="53" spans="1:15" s="12" customFormat="1" x14ac:dyDescent="0.25">
      <c r="A53" s="17" t="s">
        <v>14</v>
      </c>
      <c r="B53" s="14"/>
      <c r="C53" s="14"/>
      <c r="D53" s="14"/>
      <c r="E53" s="15"/>
      <c r="F53" s="14"/>
      <c r="G53" s="14"/>
      <c r="H53" s="14"/>
      <c r="I53" s="14"/>
      <c r="J53" s="14"/>
      <c r="K53" s="14"/>
      <c r="L53" s="14"/>
      <c r="M53" s="14"/>
      <c r="N53" s="14"/>
      <c r="O53" s="13"/>
    </row>
    <row r="54" spans="1:15" s="12" customFormat="1" ht="78.75" customHeight="1" x14ac:dyDescent="0.25">
      <c r="A54" s="316" t="s">
        <v>232</v>
      </c>
      <c r="B54" s="312"/>
      <c r="C54" s="312"/>
      <c r="D54" s="312"/>
      <c r="E54" s="312"/>
      <c r="F54" s="312"/>
      <c r="G54" s="312"/>
      <c r="H54" s="312"/>
      <c r="I54" s="312"/>
      <c r="J54" s="312"/>
      <c r="K54" s="312"/>
      <c r="L54" s="14"/>
      <c r="M54" s="14"/>
      <c r="N54" s="14"/>
      <c r="O54" s="13"/>
    </row>
    <row r="55" spans="1:15" s="13" customFormat="1" x14ac:dyDescent="0.25"/>
    <row r="57" spans="1:15" ht="94.5" customHeight="1" x14ac:dyDescent="0.25">
      <c r="A57" s="310" t="s">
        <v>110</v>
      </c>
      <c r="B57" s="310"/>
      <c r="C57" s="310"/>
      <c r="D57" s="310"/>
      <c r="E57" s="310"/>
      <c r="F57" s="310"/>
      <c r="G57" s="310"/>
      <c r="H57" s="310"/>
      <c r="I57" s="310"/>
      <c r="J57" s="310"/>
      <c r="K57" s="310"/>
    </row>
    <row r="58" spans="1:15" x14ac:dyDescent="0.25">
      <c r="B58" s="84"/>
    </row>
    <row r="59" spans="1:15" ht="31.5" customHeight="1" x14ac:dyDescent="0.25">
      <c r="A59" s="310" t="s">
        <v>111</v>
      </c>
      <c r="B59" s="310"/>
      <c r="C59" s="310"/>
      <c r="D59" s="310"/>
      <c r="E59" s="310"/>
      <c r="F59" s="310"/>
      <c r="G59" s="310"/>
      <c r="H59" s="310"/>
      <c r="I59" s="310"/>
      <c r="J59" s="310"/>
      <c r="K59" s="310"/>
    </row>
    <row r="60" spans="1:15" x14ac:dyDescent="0.25">
      <c r="B60" s="84"/>
    </row>
    <row r="61" spans="1:15" x14ac:dyDescent="0.25">
      <c r="B61" s="84"/>
    </row>
    <row r="62" spans="1:15" s="12" customFormat="1" x14ac:dyDescent="0.25">
      <c r="A62" s="17" t="s">
        <v>14</v>
      </c>
      <c r="B62" s="14"/>
      <c r="C62" s="14"/>
      <c r="D62" s="14"/>
      <c r="E62" s="15"/>
      <c r="F62" s="14"/>
      <c r="G62" s="14"/>
      <c r="H62" s="14"/>
      <c r="I62" s="14"/>
      <c r="J62" s="14"/>
      <c r="K62" s="14"/>
      <c r="L62" s="14"/>
      <c r="M62" s="14"/>
      <c r="N62" s="13"/>
    </row>
    <row r="63" spans="1:15" s="12" customFormat="1" ht="78.75" customHeight="1" x14ac:dyDescent="0.25">
      <c r="A63" s="316" t="s">
        <v>219</v>
      </c>
      <c r="B63" s="312"/>
      <c r="C63" s="312"/>
      <c r="D63" s="312"/>
      <c r="E63" s="312"/>
      <c r="F63" s="312"/>
      <c r="G63" s="312"/>
      <c r="H63" s="312"/>
      <c r="I63" s="312"/>
      <c r="J63" s="312"/>
      <c r="K63" s="312"/>
      <c r="L63" s="14"/>
      <c r="M63" s="14"/>
      <c r="N63" s="13"/>
    </row>
    <row r="64" spans="1:15" s="12" customFormat="1" x14ac:dyDescent="0.25">
      <c r="A64" s="16"/>
      <c r="B64" s="14"/>
      <c r="C64" s="14"/>
      <c r="D64" s="14"/>
      <c r="E64" s="15"/>
      <c r="F64" s="14"/>
      <c r="G64" s="14"/>
      <c r="H64" s="14"/>
      <c r="I64" s="14"/>
      <c r="J64" s="14"/>
      <c r="K64" s="14"/>
      <c r="L64" s="14"/>
      <c r="M64" s="14"/>
      <c r="N64" s="13"/>
    </row>
    <row r="65" spans="1:14" s="12" customFormat="1" x14ac:dyDescent="0.25">
      <c r="A65" s="16"/>
      <c r="B65" s="14"/>
      <c r="C65" s="14"/>
      <c r="D65" s="14"/>
      <c r="E65" s="15"/>
      <c r="F65" s="14"/>
      <c r="G65" s="14"/>
      <c r="H65" s="14"/>
      <c r="I65" s="14"/>
      <c r="J65" s="14"/>
      <c r="K65" s="14"/>
      <c r="L65" s="14"/>
      <c r="M65" s="14"/>
      <c r="N65" s="13"/>
    </row>
    <row r="66" spans="1:14" s="12" customFormat="1" x14ac:dyDescent="0.25">
      <c r="A66" s="16"/>
      <c r="B66" s="14"/>
      <c r="C66" s="14"/>
      <c r="D66" s="14"/>
      <c r="E66" s="15"/>
      <c r="F66" s="14"/>
      <c r="G66" s="14"/>
      <c r="H66" s="14"/>
      <c r="I66" s="14"/>
      <c r="J66" s="14"/>
      <c r="K66" s="14"/>
      <c r="L66" s="14"/>
      <c r="M66" s="14"/>
      <c r="N66" s="13"/>
    </row>
    <row r="67" spans="1:14" s="12" customFormat="1" x14ac:dyDescent="0.25">
      <c r="A67" s="16"/>
      <c r="B67" s="14"/>
      <c r="C67" s="14"/>
      <c r="D67" s="14"/>
      <c r="E67" s="15"/>
      <c r="F67" s="14"/>
      <c r="G67" s="14"/>
      <c r="H67" s="14"/>
      <c r="I67" s="14"/>
      <c r="J67" s="14"/>
      <c r="K67" s="14"/>
      <c r="L67" s="14"/>
      <c r="M67" s="14"/>
      <c r="N67" s="13"/>
    </row>
    <row r="68" spans="1:14" s="12" customFormat="1" x14ac:dyDescent="0.25">
      <c r="A68" s="16"/>
      <c r="B68" s="14"/>
      <c r="C68" s="14"/>
      <c r="D68" s="14"/>
      <c r="E68" s="15"/>
      <c r="F68" s="14"/>
      <c r="G68" s="14"/>
      <c r="H68" s="14"/>
      <c r="I68" s="14"/>
      <c r="J68" s="14"/>
      <c r="K68" s="14"/>
      <c r="L68" s="14"/>
      <c r="M68" s="14"/>
      <c r="N68" s="13"/>
    </row>
    <row r="69" spans="1:14" s="12" customFormat="1" x14ac:dyDescent="0.25">
      <c r="A69" s="16"/>
      <c r="B69" s="14"/>
      <c r="C69" s="14"/>
      <c r="D69" s="14"/>
      <c r="E69" s="15"/>
      <c r="F69" s="14"/>
      <c r="G69" s="14"/>
      <c r="H69" s="14"/>
      <c r="I69" s="14"/>
      <c r="J69" s="14"/>
      <c r="K69" s="14"/>
      <c r="L69" s="14"/>
      <c r="M69" s="14"/>
      <c r="N69" s="13"/>
    </row>
    <row r="70" spans="1:14" s="12" customFormat="1" x14ac:dyDescent="0.25">
      <c r="A70" s="16"/>
      <c r="B70" s="14"/>
      <c r="C70" s="14"/>
      <c r="D70" s="14"/>
      <c r="E70" s="15"/>
      <c r="F70" s="14"/>
      <c r="G70" s="14"/>
      <c r="H70" s="14"/>
      <c r="I70" s="14"/>
      <c r="J70" s="14"/>
      <c r="K70" s="14"/>
      <c r="L70" s="14"/>
      <c r="M70" s="14"/>
      <c r="N70" s="13"/>
    </row>
    <row r="71" spans="1:14" s="12" customFormat="1" x14ac:dyDescent="0.25">
      <c r="A71" s="16"/>
      <c r="B71" s="14"/>
      <c r="C71" s="14"/>
      <c r="D71" s="14"/>
      <c r="E71" s="15"/>
      <c r="F71" s="14"/>
      <c r="G71" s="14"/>
      <c r="H71" s="14"/>
      <c r="I71" s="14"/>
      <c r="J71" s="14"/>
      <c r="K71" s="14"/>
      <c r="L71" s="14"/>
      <c r="M71" s="14"/>
      <c r="N71" s="13"/>
    </row>
    <row r="72" spans="1:14" s="12" customFormat="1" x14ac:dyDescent="0.25">
      <c r="A72" s="16"/>
      <c r="B72" s="14"/>
      <c r="C72" s="14"/>
      <c r="D72" s="14"/>
      <c r="E72" s="15"/>
      <c r="F72" s="14"/>
      <c r="G72" s="14"/>
      <c r="H72" s="14"/>
      <c r="I72" s="14"/>
      <c r="J72" s="14"/>
      <c r="K72" s="14"/>
      <c r="L72" s="14"/>
      <c r="M72" s="14"/>
      <c r="N72" s="13"/>
    </row>
    <row r="73" spans="1:14" s="12" customFormat="1" x14ac:dyDescent="0.25">
      <c r="A73" s="16"/>
      <c r="B73" s="14"/>
      <c r="C73" s="14"/>
      <c r="D73" s="14"/>
      <c r="E73" s="15"/>
      <c r="F73" s="14"/>
      <c r="G73" s="14"/>
      <c r="H73" s="14"/>
      <c r="I73" s="14"/>
      <c r="J73" s="14"/>
      <c r="K73" s="14"/>
      <c r="L73" s="14"/>
      <c r="M73" s="14"/>
      <c r="N73" s="13"/>
    </row>
    <row r="74" spans="1:14" s="12" customFormat="1" x14ac:dyDescent="0.25">
      <c r="A74" s="16"/>
      <c r="B74" s="14"/>
      <c r="C74" s="14"/>
      <c r="D74" s="14"/>
      <c r="E74" s="15"/>
      <c r="F74" s="14"/>
      <c r="G74" s="14"/>
      <c r="H74" s="14"/>
      <c r="I74" s="14"/>
      <c r="J74" s="14"/>
      <c r="K74" s="14"/>
      <c r="L74" s="14"/>
      <c r="M74" s="14"/>
      <c r="N74" s="13"/>
    </row>
    <row r="75" spans="1:14" s="12" customFormat="1" x14ac:dyDescent="0.25">
      <c r="A75" s="16"/>
      <c r="B75" s="14"/>
      <c r="C75" s="14"/>
      <c r="D75" s="14"/>
      <c r="E75" s="15"/>
      <c r="F75" s="14"/>
      <c r="G75" s="14"/>
      <c r="H75" s="14"/>
      <c r="I75" s="14"/>
      <c r="J75" s="14"/>
      <c r="K75" s="14"/>
      <c r="L75" s="14"/>
      <c r="M75" s="14"/>
      <c r="N75" s="13"/>
    </row>
    <row r="76" spans="1:14" s="12" customFormat="1" x14ac:dyDescent="0.25">
      <c r="A76" s="16"/>
      <c r="B76" s="14"/>
      <c r="C76" s="14"/>
      <c r="D76" s="14"/>
      <c r="E76" s="15"/>
      <c r="F76" s="14"/>
      <c r="G76" s="14"/>
      <c r="H76" s="14"/>
      <c r="I76" s="14"/>
      <c r="J76" s="14"/>
      <c r="K76" s="14"/>
      <c r="L76" s="14"/>
      <c r="M76" s="14"/>
      <c r="N76" s="13"/>
    </row>
    <row r="77" spans="1:14" s="12" customFormat="1" x14ac:dyDescent="0.25">
      <c r="A77" s="16"/>
      <c r="B77" s="14"/>
      <c r="C77" s="14"/>
      <c r="D77" s="14"/>
      <c r="E77" s="15"/>
      <c r="F77" s="14"/>
      <c r="G77" s="14"/>
      <c r="H77" s="14"/>
      <c r="I77" s="14"/>
      <c r="J77" s="14"/>
      <c r="K77" s="14"/>
      <c r="L77" s="14"/>
      <c r="M77" s="14"/>
      <c r="N77" s="13"/>
    </row>
    <row r="78" spans="1:14" s="12" customFormat="1" x14ac:dyDescent="0.25">
      <c r="A78" s="16"/>
      <c r="B78" s="14"/>
      <c r="C78" s="14"/>
      <c r="D78" s="14"/>
      <c r="E78" s="15"/>
      <c r="F78" s="14"/>
      <c r="G78" s="14"/>
      <c r="H78" s="14"/>
      <c r="I78" s="14"/>
      <c r="J78" s="14"/>
      <c r="K78" s="14"/>
      <c r="L78" s="14"/>
      <c r="M78" s="14"/>
      <c r="N78" s="13"/>
    </row>
    <row r="79" spans="1:14" s="12" customFormat="1" x14ac:dyDescent="0.25">
      <c r="A79" s="16"/>
      <c r="B79" s="14"/>
      <c r="C79" s="14"/>
      <c r="D79" s="14"/>
      <c r="E79" s="15"/>
      <c r="F79" s="14"/>
      <c r="G79" s="14"/>
      <c r="H79" s="14"/>
      <c r="I79" s="14"/>
      <c r="J79" s="14"/>
      <c r="K79" s="14"/>
      <c r="L79" s="14"/>
      <c r="M79" s="14"/>
      <c r="N79" s="13"/>
    </row>
    <row r="80" spans="1:14" s="12" customFormat="1" x14ac:dyDescent="0.25">
      <c r="A80" s="16"/>
      <c r="B80" s="14"/>
      <c r="C80" s="14"/>
      <c r="D80" s="14"/>
      <c r="E80" s="15"/>
      <c r="F80" s="14"/>
      <c r="G80" s="14"/>
      <c r="H80" s="14"/>
      <c r="I80" s="14"/>
      <c r="J80" s="14"/>
      <c r="K80" s="14"/>
      <c r="L80" s="14"/>
      <c r="M80" s="14"/>
      <c r="N80" s="13"/>
    </row>
    <row r="81" spans="1:14" s="12" customFormat="1" x14ac:dyDescent="0.25">
      <c r="A81" s="16"/>
      <c r="B81" s="14"/>
      <c r="C81" s="14"/>
      <c r="D81" s="14"/>
      <c r="E81" s="15"/>
      <c r="F81" s="14"/>
      <c r="G81" s="14"/>
      <c r="H81" s="14"/>
      <c r="I81" s="14"/>
      <c r="J81" s="14"/>
      <c r="K81" s="14"/>
      <c r="L81" s="14"/>
      <c r="M81" s="14"/>
      <c r="N81" s="13"/>
    </row>
    <row r="82" spans="1:14" s="12" customFormat="1" x14ac:dyDescent="0.25">
      <c r="A82" s="16"/>
      <c r="B82" s="14"/>
      <c r="C82" s="14"/>
      <c r="D82" s="14"/>
      <c r="E82" s="15"/>
      <c r="F82" s="14"/>
      <c r="G82" s="14"/>
      <c r="H82" s="14"/>
      <c r="I82" s="14"/>
      <c r="J82" s="14"/>
      <c r="K82" s="14"/>
      <c r="L82" s="14"/>
      <c r="M82" s="14"/>
      <c r="N82" s="13"/>
    </row>
    <row r="83" spans="1:14" s="12" customFormat="1" x14ac:dyDescent="0.25">
      <c r="A83" s="16"/>
      <c r="B83" s="14"/>
      <c r="C83" s="14"/>
      <c r="D83" s="14"/>
      <c r="E83" s="15"/>
      <c r="F83" s="14"/>
      <c r="G83" s="14"/>
      <c r="H83" s="14"/>
      <c r="I83" s="14"/>
      <c r="J83" s="14"/>
      <c r="K83" s="14"/>
      <c r="L83" s="14"/>
      <c r="M83" s="14"/>
      <c r="N83" s="13"/>
    </row>
    <row r="84" spans="1:14" x14ac:dyDescent="0.25">
      <c r="B84" s="84"/>
    </row>
    <row r="85" spans="1:14" x14ac:dyDescent="0.25">
      <c r="C85" s="1" t="s">
        <v>99</v>
      </c>
      <c r="E85" s="212">
        <v>0.75</v>
      </c>
    </row>
    <row r="86" spans="1:14" x14ac:dyDescent="0.25">
      <c r="C86" s="1" t="s">
        <v>98</v>
      </c>
      <c r="E86" s="212">
        <v>1.25</v>
      </c>
      <c r="G86" s="79"/>
      <c r="H86" s="79"/>
    </row>
    <row r="87" spans="1:14" x14ac:dyDescent="0.25">
      <c r="G87" s="79"/>
      <c r="H87" s="79"/>
    </row>
    <row r="88" spans="1:14" x14ac:dyDescent="0.25">
      <c r="C88" s="40" t="s">
        <v>63</v>
      </c>
      <c r="G88" s="83" t="s">
        <v>97</v>
      </c>
      <c r="H88" s="82"/>
      <c r="I88" s="81"/>
      <c r="J88" s="81"/>
      <c r="K88" s="81"/>
    </row>
    <row r="89" spans="1:14" x14ac:dyDescent="0.25">
      <c r="C89" s="1" t="s">
        <v>62</v>
      </c>
      <c r="E89" s="215">
        <f>'Section 3.2'!D8</f>
        <v>1.3111111111111111</v>
      </c>
      <c r="G89" s="212">
        <v>1.39</v>
      </c>
      <c r="H89" s="216" t="str">
        <f>IF(E89&lt;G89*$E$85,"Too low?",IF(E89&gt;G89*$E$86,"Too high?","Looks OK."))</f>
        <v>Looks OK.</v>
      </c>
      <c r="I89" s="78"/>
      <c r="J89" s="78"/>
      <c r="K89" s="78"/>
    </row>
    <row r="90" spans="1:14" x14ac:dyDescent="0.25">
      <c r="C90" s="1" t="s">
        <v>61</v>
      </c>
      <c r="E90" s="80">
        <f>'Section 3.2'!D9</f>
        <v>0.52962962962962967</v>
      </c>
      <c r="G90" s="212">
        <v>0.85</v>
      </c>
      <c r="H90" s="216" t="str">
        <f>IF(E90&lt;G90*$E$85,"Too low?",IF(E90&gt;G90*$E$86,"Too high?","Looks OK."))</f>
        <v>Too low?</v>
      </c>
      <c r="I90" s="78"/>
      <c r="J90" s="78"/>
      <c r="K90" s="78"/>
    </row>
    <row r="91" spans="1:14" x14ac:dyDescent="0.25">
      <c r="C91" s="1" t="s">
        <v>60</v>
      </c>
      <c r="E91" s="80">
        <f>'Section 3.2'!D10</f>
        <v>0.18148148148148149</v>
      </c>
      <c r="G91" s="212">
        <v>0.35</v>
      </c>
      <c r="H91" s="216" t="str">
        <f>IF(E91&lt;G91*$E$85,"Too low?",IF(E91&gt;G91*$E$86,"Too high?","Looks OK."))</f>
        <v>Too low?</v>
      </c>
      <c r="I91" s="78"/>
      <c r="J91" s="78"/>
      <c r="K91" s="78"/>
    </row>
    <row r="92" spans="1:14" x14ac:dyDescent="0.25">
      <c r="G92" s="212"/>
      <c r="H92" s="217"/>
      <c r="I92" s="78"/>
      <c r="J92" s="78"/>
      <c r="K92" s="78"/>
    </row>
    <row r="93" spans="1:14" x14ac:dyDescent="0.25">
      <c r="C93" s="40" t="s">
        <v>59</v>
      </c>
      <c r="G93" s="212"/>
      <c r="H93" s="217"/>
      <c r="I93" s="78"/>
      <c r="J93" s="78"/>
      <c r="K93" s="78"/>
    </row>
    <row r="94" spans="1:14" x14ac:dyDescent="0.25">
      <c r="C94" s="1" t="s">
        <v>58</v>
      </c>
      <c r="E94" s="80">
        <f>'Section 3.2'!D15</f>
        <v>0.27787068004459309</v>
      </c>
      <c r="G94" s="212">
        <v>0.19</v>
      </c>
      <c r="H94" s="216" t="str">
        <f>IF(E94&lt;G94*$E$85,"Too low?",IF(E94&gt;G94*$E$86,"Too high?","Looks OK."))</f>
        <v>Too high?</v>
      </c>
      <c r="I94" s="78"/>
      <c r="J94" s="78"/>
      <c r="K94" s="78"/>
    </row>
    <row r="95" spans="1:14" x14ac:dyDescent="0.25">
      <c r="C95" s="1" t="s">
        <v>57</v>
      </c>
      <c r="E95" s="80">
        <f>'Section 3.2'!D16</f>
        <v>0.38479351601698186</v>
      </c>
      <c r="G95" s="212">
        <v>0.28999999999999998</v>
      </c>
      <c r="H95" s="216" t="str">
        <f>IF(E95&lt;G95*$E$85,"Too low?",IF(E95&gt;G95*$E$86,"Too high?","Looks OK."))</f>
        <v>Too high?</v>
      </c>
      <c r="I95" s="78"/>
      <c r="J95" s="78"/>
      <c r="K95" s="78"/>
    </row>
    <row r="96" spans="1:14" x14ac:dyDescent="0.25">
      <c r="C96" s="1" t="s">
        <v>56</v>
      </c>
      <c r="E96" s="215">
        <f>'Section 3.2'!D17</f>
        <v>1.3847935160169818</v>
      </c>
      <c r="G96" s="215">
        <f>1+G95</f>
        <v>1.29</v>
      </c>
      <c r="H96" s="216" t="str">
        <f>IF(E96&lt;G96*$E$85,"Too low?",IF(E96&gt;G96*$E$86,"Too high?","Looks OK."))</f>
        <v>Looks OK.</v>
      </c>
      <c r="I96" s="78"/>
      <c r="J96" s="78"/>
      <c r="K96" s="78"/>
    </row>
    <row r="97" spans="3:11" x14ac:dyDescent="0.25">
      <c r="C97" s="1" t="s">
        <v>55</v>
      </c>
      <c r="E97" s="215">
        <f>'Section 3.2'!D19</f>
        <v>4.2553191489361701</v>
      </c>
      <c r="G97" s="212">
        <v>3.8</v>
      </c>
      <c r="H97" s="216" t="str">
        <f>IF(E97&lt;G97*$E$85,"Too low?",IF(E97&gt;G97*$E$86,"Too high?","Looks OK."))</f>
        <v>Looks OK.</v>
      </c>
      <c r="I97" s="78"/>
      <c r="J97" s="78"/>
      <c r="K97" s="78"/>
    </row>
    <row r="98" spans="3:11" x14ac:dyDescent="0.25">
      <c r="C98" s="1" t="s">
        <v>54</v>
      </c>
      <c r="E98" s="80">
        <f>'Section 3.2'!D20</f>
        <v>6.2127659574468082</v>
      </c>
      <c r="G98" s="212">
        <v>4.1500000000000004</v>
      </c>
      <c r="H98" s="216" t="str">
        <f>IF(E98&lt;G98*$E$85,"Too low?",IF(E98&gt;G98*$E$86,"Too high?","Looks OK."))</f>
        <v>Too high?</v>
      </c>
      <c r="I98" s="78"/>
      <c r="J98" s="78"/>
      <c r="K98" s="78"/>
    </row>
    <row r="99" spans="3:11" x14ac:dyDescent="0.25">
      <c r="G99" s="79"/>
      <c r="H99" s="217"/>
      <c r="I99" s="78"/>
      <c r="J99" s="78"/>
      <c r="K99" s="78"/>
    </row>
    <row r="100" spans="3:11" x14ac:dyDescent="0.25">
      <c r="C100" s="40" t="s">
        <v>53</v>
      </c>
      <c r="G100" s="79"/>
      <c r="H100" s="217"/>
      <c r="I100" s="78"/>
      <c r="J100" s="78"/>
      <c r="K100" s="78"/>
    </row>
    <row r="101" spans="3:11" x14ac:dyDescent="0.25">
      <c r="C101" s="1" t="s">
        <v>52</v>
      </c>
      <c r="E101" s="215">
        <f>'Section 3.2'!D23</f>
        <v>3.4004739336492893</v>
      </c>
      <c r="G101" s="212">
        <v>2.95</v>
      </c>
      <c r="H101" s="216" t="str">
        <f t="shared" ref="H101:H106" si="0">IF(E101&lt;G101*$E$85,"Too low?",IF(E101&gt;G101*$E$86,"Too high?","Looks OK."))</f>
        <v>Looks OK.</v>
      </c>
      <c r="I101" s="78"/>
      <c r="J101" s="78"/>
      <c r="K101" s="78"/>
    </row>
    <row r="102" spans="3:11" x14ac:dyDescent="0.25">
      <c r="C102" s="1" t="s">
        <v>51</v>
      </c>
      <c r="E102" s="215">
        <f>'Section 3.2'!D24</f>
        <v>107.33797909407664</v>
      </c>
      <c r="G102" s="215">
        <f>365/G101</f>
        <v>123.72881355932202</v>
      </c>
      <c r="H102" s="216" t="str">
        <f t="shared" si="0"/>
        <v>Looks OK.</v>
      </c>
      <c r="I102" s="78"/>
      <c r="J102" s="78"/>
      <c r="K102" s="78"/>
    </row>
    <row r="103" spans="3:11" x14ac:dyDescent="0.25">
      <c r="C103" s="1" t="s">
        <v>50</v>
      </c>
      <c r="E103" s="215">
        <f>'Section 3.2'!D25</f>
        <v>12.292553191489361</v>
      </c>
      <c r="G103" s="212">
        <v>14.15</v>
      </c>
      <c r="H103" s="216" t="str">
        <f t="shared" si="0"/>
        <v>Looks OK.</v>
      </c>
      <c r="I103" s="78"/>
      <c r="J103" s="78"/>
      <c r="K103" s="78"/>
    </row>
    <row r="104" spans="3:11" x14ac:dyDescent="0.25">
      <c r="C104" s="1" t="s">
        <v>49</v>
      </c>
      <c r="E104" s="215">
        <f>'Section 3.2'!D26</f>
        <v>29.692773691042841</v>
      </c>
      <c r="G104" s="215">
        <f>365/G103</f>
        <v>25.795053003533567</v>
      </c>
      <c r="H104" s="216" t="str">
        <f t="shared" si="0"/>
        <v>Looks OK.</v>
      </c>
      <c r="I104" s="78"/>
      <c r="J104" s="78"/>
      <c r="K104" s="78"/>
    </row>
    <row r="105" spans="3:11" x14ac:dyDescent="0.25">
      <c r="C105" s="1" t="s">
        <v>47</v>
      </c>
      <c r="E105" s="215">
        <f>'Section 3.2'!D28</f>
        <v>0.80243055555555554</v>
      </c>
      <c r="G105" s="212">
        <v>0.93</v>
      </c>
      <c r="H105" s="216" t="str">
        <f t="shared" si="0"/>
        <v>Looks OK.</v>
      </c>
      <c r="I105" s="78"/>
      <c r="J105" s="78"/>
      <c r="K105" s="78"/>
    </row>
    <row r="106" spans="3:11" x14ac:dyDescent="0.25">
      <c r="C106" s="1" t="s">
        <v>46</v>
      </c>
      <c r="E106" s="215">
        <f>'Section 3.2'!D29</f>
        <v>0.6440914158305463</v>
      </c>
      <c r="G106" s="212">
        <v>0.71</v>
      </c>
      <c r="H106" s="216" t="str">
        <f t="shared" si="0"/>
        <v>Looks OK.</v>
      </c>
      <c r="I106" s="78"/>
      <c r="J106" s="78"/>
      <c r="K106" s="78"/>
    </row>
    <row r="107" spans="3:11" x14ac:dyDescent="0.25">
      <c r="E107" s="218"/>
      <c r="G107" s="79"/>
      <c r="H107" s="217"/>
      <c r="I107" s="78"/>
      <c r="J107" s="78"/>
      <c r="K107" s="78"/>
    </row>
    <row r="108" spans="3:11" x14ac:dyDescent="0.25">
      <c r="C108" s="40" t="s">
        <v>45</v>
      </c>
      <c r="E108" s="218"/>
      <c r="G108" s="79"/>
      <c r="H108" s="217"/>
      <c r="I108" s="78"/>
      <c r="J108" s="78"/>
      <c r="K108" s="78"/>
    </row>
    <row r="109" spans="3:11" x14ac:dyDescent="0.25">
      <c r="C109" s="1" t="s">
        <v>44</v>
      </c>
      <c r="E109" s="219">
        <f>'Section 3.2'!D32</f>
        <v>0.15690610125486804</v>
      </c>
      <c r="G109" s="213">
        <v>0.17829999999999999</v>
      </c>
      <c r="H109" s="216" t="str">
        <f>IF(E109&lt;G109*$E$85,"Too low?",IF(E109&gt;G109*$E$86,"Too high?","Looks OK."))</f>
        <v>Looks OK.</v>
      </c>
      <c r="I109" s="78"/>
      <c r="J109" s="78"/>
      <c r="K109" s="78"/>
    </row>
    <row r="110" spans="3:11" x14ac:dyDescent="0.25">
      <c r="C110" s="1" t="s">
        <v>43</v>
      </c>
      <c r="E110" s="219">
        <f>'Section 3.2'!D34</f>
        <v>0.10106187290969899</v>
      </c>
      <c r="G110" s="213">
        <v>0.12180000000000001</v>
      </c>
      <c r="H110" s="216" t="str">
        <f>IF(E110&lt;G110*$E$85,"Too low?",IF(E110&gt;G110*$E$86,"Too high?","Looks OK."))</f>
        <v>Looks OK.</v>
      </c>
      <c r="I110" s="78"/>
      <c r="J110" s="78"/>
      <c r="K110" s="78"/>
    </row>
    <row r="111" spans="3:11" x14ac:dyDescent="0.25">
      <c r="C111" s="1" t="s">
        <v>42</v>
      </c>
      <c r="E111" s="219">
        <f>'Section 3.2'!D35</f>
        <v>0.13994982632188344</v>
      </c>
      <c r="G111" s="213">
        <v>0.1583</v>
      </c>
      <c r="H111" s="216" t="str">
        <f>IF(E111&lt;G111*$E$85,"Too low?",IF(E111&gt;G111*$E$86,"Too high?","Looks OK."))</f>
        <v>Looks OK.</v>
      </c>
      <c r="I111" s="78"/>
      <c r="J111" s="78"/>
      <c r="K111" s="78"/>
    </row>
    <row r="112" spans="3:11" x14ac:dyDescent="0.25">
      <c r="G112" s="77"/>
    </row>
    <row r="113" spans="1:11" ht="47.25" customHeight="1" x14ac:dyDescent="0.25">
      <c r="A113" s="310" t="s">
        <v>114</v>
      </c>
      <c r="B113" s="310"/>
      <c r="C113" s="310"/>
      <c r="D113" s="310"/>
      <c r="E113" s="310"/>
      <c r="F113" s="310"/>
      <c r="G113" s="310"/>
      <c r="H113" s="310"/>
      <c r="I113" s="310"/>
      <c r="J113" s="310"/>
      <c r="K113" s="310"/>
    </row>
  </sheetData>
  <mergeCells count="8">
    <mergeCell ref="A59:K59"/>
    <mergeCell ref="A63:K63"/>
    <mergeCell ref="A113:K113"/>
    <mergeCell ref="A5:K5"/>
    <mergeCell ref="B43:K43"/>
    <mergeCell ref="B37:K37"/>
    <mergeCell ref="A54:K54"/>
    <mergeCell ref="A57:K57"/>
  </mergeCells>
  <conditionalFormatting sqref="E89">
    <cfRule type="cellIs" dxfId="16" priority="18" operator="notBetween">
      <formula>$G$89*$E$85</formula>
      <formula>$G$89*$E$86</formula>
    </cfRule>
  </conditionalFormatting>
  <conditionalFormatting sqref="E90">
    <cfRule type="cellIs" dxfId="15" priority="17" operator="notBetween">
      <formula>$G$90*$E$85</formula>
      <formula>$G$90*$E$86</formula>
    </cfRule>
  </conditionalFormatting>
  <conditionalFormatting sqref="E91">
    <cfRule type="cellIs" dxfId="14" priority="16" operator="notBetween">
      <formula>$G$91*$E$85</formula>
      <formula>$G$91*$E$86</formula>
    </cfRule>
  </conditionalFormatting>
  <conditionalFormatting sqref="E94">
    <cfRule type="cellIs" dxfId="13" priority="15" operator="notBetween">
      <formula>$G$94*$E$85</formula>
      <formula>$G$94*$E$86</formula>
    </cfRule>
  </conditionalFormatting>
  <conditionalFormatting sqref="E95">
    <cfRule type="cellIs" dxfId="12" priority="13" operator="notBetween">
      <formula>$G$95*$E$85</formula>
      <formula>$G$95*$E$86</formula>
    </cfRule>
  </conditionalFormatting>
  <conditionalFormatting sqref="E96">
    <cfRule type="cellIs" dxfId="11" priority="12" operator="notBetween">
      <formula>$G$96*$E$85</formula>
      <formula>$G$96*$E$86</formula>
    </cfRule>
  </conditionalFormatting>
  <conditionalFormatting sqref="E97">
    <cfRule type="cellIs" dxfId="10" priority="11" operator="notBetween">
      <formula>$G$97*$E$85</formula>
      <formula>$G$97*$E$86</formula>
    </cfRule>
  </conditionalFormatting>
  <conditionalFormatting sqref="E98">
    <cfRule type="cellIs" dxfId="9" priority="10" operator="notBetween">
      <formula>$G$98*$E$85</formula>
      <formula>$G$98*$E$86</formula>
    </cfRule>
  </conditionalFormatting>
  <conditionalFormatting sqref="E101">
    <cfRule type="cellIs" dxfId="8" priority="9" operator="notBetween">
      <formula>$G$101*$E$85</formula>
      <formula>$G$101*$E$86</formula>
    </cfRule>
  </conditionalFormatting>
  <conditionalFormatting sqref="E102">
    <cfRule type="cellIs" dxfId="7" priority="8" operator="notBetween">
      <formula>$G$102*$E$85</formula>
      <formula>$G$102*$E$86</formula>
    </cfRule>
  </conditionalFormatting>
  <conditionalFormatting sqref="E103">
    <cfRule type="cellIs" dxfId="6" priority="7" operator="notBetween">
      <formula>$G$103*$E$85</formula>
      <formula>$G$103*$E$86</formula>
    </cfRule>
  </conditionalFormatting>
  <conditionalFormatting sqref="E104">
    <cfRule type="cellIs" dxfId="5" priority="6" operator="notBetween">
      <formula>$G$104*$E$85</formula>
      <formula>$G$104*$E$86</formula>
    </cfRule>
  </conditionalFormatting>
  <conditionalFormatting sqref="E105">
    <cfRule type="cellIs" dxfId="4" priority="5" operator="notBetween">
      <formula>$G$105*$E$85</formula>
      <formula>$G$105*$E$86</formula>
    </cfRule>
  </conditionalFormatting>
  <conditionalFormatting sqref="E106">
    <cfRule type="cellIs" dxfId="3" priority="4" operator="notBetween">
      <formula>$G$106*$E$85</formula>
      <formula>$G$106*$E$86</formula>
    </cfRule>
  </conditionalFormatting>
  <conditionalFormatting sqref="E109">
    <cfRule type="cellIs" dxfId="2" priority="3" operator="notBetween">
      <formula>$G$109*$E$85</formula>
      <formula>$G$109*$E$86</formula>
    </cfRule>
  </conditionalFormatting>
  <conditionalFormatting sqref="E110">
    <cfRule type="cellIs" dxfId="1" priority="2" operator="notBetween">
      <formula>$G$110*$E$85</formula>
      <formula>$G$110*$E$86</formula>
    </cfRule>
  </conditionalFormatting>
  <conditionalFormatting sqref="E111">
    <cfRule type="cellIs" dxfId="0" priority="1" operator="notBetween">
      <formula>$G$111*$E$85</formula>
      <formula>$G$111*$E$86</formula>
    </cfRule>
  </conditionalFormatting>
  <pageMargins left="0.7" right="0.7" top="0.75" bottom="0.75" header="0.3" footer="0.3"/>
  <ignoredErrors>
    <ignoredError sqref="D25" formula="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workbookViewId="0"/>
  </sheetViews>
  <sheetFormatPr defaultColWidth="9.140625" defaultRowHeight="15.75" x14ac:dyDescent="0.25"/>
  <cols>
    <col min="1" max="1" width="4.7109375" style="1" customWidth="1"/>
    <col min="2" max="4" width="10.7109375" style="1" customWidth="1"/>
    <col min="5" max="5" width="9.85546875" style="1" customWidth="1"/>
    <col min="6" max="54" width="10.7109375" style="1" customWidth="1"/>
    <col min="55" max="16384" width="9.140625" style="1"/>
  </cols>
  <sheetData>
    <row r="1" spans="1:14" ht="16.5" thickBot="1" x14ac:dyDescent="0.3"/>
    <row r="2" spans="1:14" ht="21" x14ac:dyDescent="0.35">
      <c r="B2" s="34" t="s">
        <v>65</v>
      </c>
      <c r="C2" s="33"/>
      <c r="D2" s="76"/>
    </row>
    <row r="3" spans="1:14" ht="21.75" thickBot="1" x14ac:dyDescent="0.4">
      <c r="B3" s="31" t="s">
        <v>225</v>
      </c>
      <c r="C3" s="30"/>
      <c r="D3" s="75"/>
    </row>
    <row r="5" spans="1:14" x14ac:dyDescent="0.25">
      <c r="A5" s="310" t="s">
        <v>226</v>
      </c>
      <c r="B5" s="310"/>
      <c r="C5" s="310"/>
      <c r="D5" s="310"/>
      <c r="E5" s="310"/>
      <c r="F5" s="310"/>
      <c r="G5" s="310"/>
      <c r="H5" s="310"/>
      <c r="I5" s="310"/>
      <c r="J5" s="310"/>
      <c r="K5" s="310"/>
      <c r="L5" s="310"/>
      <c r="M5" s="310"/>
      <c r="N5" s="310"/>
    </row>
    <row r="7" spans="1:14" x14ac:dyDescent="0.25">
      <c r="B7" s="36" t="s">
        <v>94</v>
      </c>
      <c r="C7" s="36" t="s">
        <v>95</v>
      </c>
      <c r="D7" s="36"/>
      <c r="E7" s="36"/>
      <c r="F7" s="36"/>
      <c r="G7" s="36"/>
      <c r="H7" s="36"/>
      <c r="I7" s="36"/>
      <c r="J7" s="36"/>
      <c r="K7" s="36"/>
      <c r="L7" s="36"/>
      <c r="M7" s="36"/>
      <c r="N7" s="36"/>
    </row>
    <row r="8" spans="1:14" x14ac:dyDescent="0.25">
      <c r="B8" s="1" t="s">
        <v>94</v>
      </c>
      <c r="C8" s="220">
        <f>'Section 3.2'!D32</f>
        <v>0.15690610125486804</v>
      </c>
      <c r="D8" s="74" t="s">
        <v>93</v>
      </c>
      <c r="E8" s="221">
        <f>'Section 3.2'!D29</f>
        <v>0.6440914158305463</v>
      </c>
      <c r="F8" s="73" t="s">
        <v>93</v>
      </c>
      <c r="G8" s="221">
        <f>'Section 3.2'!D17</f>
        <v>1.3847935160169818</v>
      </c>
    </row>
    <row r="9" spans="1:14" x14ac:dyDescent="0.25">
      <c r="B9" s="1" t="s">
        <v>92</v>
      </c>
      <c r="C9" s="219">
        <f>C8*E8*G8</f>
        <v>0.13994982632188344</v>
      </c>
    </row>
    <row r="11" spans="1:14" ht="31.5" customHeight="1" x14ac:dyDescent="0.25">
      <c r="A11" s="309" t="s">
        <v>279</v>
      </c>
      <c r="B11" s="310"/>
      <c r="C11" s="310"/>
      <c r="D11" s="310"/>
      <c r="E11" s="310"/>
      <c r="F11" s="310"/>
      <c r="G11" s="310"/>
      <c r="H11" s="310"/>
      <c r="I11" s="310"/>
      <c r="J11" s="310"/>
      <c r="K11" s="310"/>
      <c r="L11" s="310"/>
      <c r="M11" s="310"/>
      <c r="N11" s="310"/>
    </row>
    <row r="13" spans="1:14" ht="15.75" customHeight="1" x14ac:dyDescent="0.25">
      <c r="B13" s="321" t="s">
        <v>280</v>
      </c>
      <c r="C13" s="322"/>
      <c r="D13" s="323"/>
      <c r="F13" s="321" t="s">
        <v>281</v>
      </c>
      <c r="G13" s="322"/>
      <c r="H13" s="322"/>
      <c r="I13" s="322"/>
      <c r="J13" s="322"/>
      <c r="K13" s="322"/>
      <c r="L13" s="323"/>
    </row>
    <row r="14" spans="1:14" x14ac:dyDescent="0.25">
      <c r="B14" s="306" t="s">
        <v>244</v>
      </c>
      <c r="C14" s="307"/>
      <c r="D14" s="308"/>
      <c r="F14" s="318" t="s">
        <v>244</v>
      </c>
      <c r="G14" s="319"/>
      <c r="H14" s="319"/>
      <c r="I14" s="319"/>
      <c r="J14" s="319"/>
      <c r="K14" s="319"/>
      <c r="L14" s="320"/>
    </row>
    <row r="15" spans="1:14" x14ac:dyDescent="0.25">
      <c r="B15" s="324" t="s">
        <v>40</v>
      </c>
      <c r="C15" s="325"/>
      <c r="D15" s="326"/>
      <c r="F15" s="327" t="s">
        <v>40</v>
      </c>
      <c r="G15" s="328"/>
      <c r="H15" s="328"/>
      <c r="I15" s="328"/>
      <c r="J15" s="328"/>
      <c r="K15" s="328"/>
      <c r="L15" s="329"/>
    </row>
    <row r="16" spans="1:14" x14ac:dyDescent="0.25">
      <c r="B16" s="7" t="s">
        <v>8</v>
      </c>
      <c r="C16" s="6"/>
      <c r="D16" s="202">
        <v>31536</v>
      </c>
      <c r="E16" s="158"/>
      <c r="F16" s="318" t="s">
        <v>91</v>
      </c>
      <c r="G16" s="319"/>
      <c r="H16" s="319"/>
      <c r="I16" s="72"/>
      <c r="J16" s="319" t="s">
        <v>306</v>
      </c>
      <c r="K16" s="319"/>
      <c r="L16" s="320"/>
    </row>
    <row r="17" spans="1:14" x14ac:dyDescent="0.25">
      <c r="B17" s="7" t="s">
        <v>90</v>
      </c>
      <c r="C17" s="6"/>
      <c r="D17" s="204">
        <v>24906</v>
      </c>
      <c r="E17" s="160"/>
      <c r="F17" s="7" t="s">
        <v>34</v>
      </c>
      <c r="G17" s="6"/>
      <c r="H17" s="6"/>
      <c r="I17" s="6"/>
      <c r="J17" s="6" t="s">
        <v>33</v>
      </c>
      <c r="K17" s="6"/>
      <c r="L17" s="24"/>
    </row>
    <row r="18" spans="1:14" x14ac:dyDescent="0.25">
      <c r="B18" s="7" t="s">
        <v>89</v>
      </c>
      <c r="C18" s="6"/>
      <c r="D18" s="179">
        <f>D16-D17</f>
        <v>6630</v>
      </c>
      <c r="E18" s="159"/>
      <c r="F18" s="7" t="s">
        <v>32</v>
      </c>
      <c r="G18" s="6"/>
      <c r="H18" s="227">
        <v>19384</v>
      </c>
      <c r="I18" s="6"/>
      <c r="J18" s="6" t="s">
        <v>31</v>
      </c>
      <c r="K18" s="6"/>
      <c r="L18" s="206">
        <v>8483</v>
      </c>
    </row>
    <row r="19" spans="1:14" x14ac:dyDescent="0.25">
      <c r="B19" s="7" t="s">
        <v>88</v>
      </c>
      <c r="C19" s="6"/>
      <c r="D19" s="203">
        <v>3145</v>
      </c>
      <c r="E19" s="159"/>
      <c r="F19" s="7" t="s">
        <v>30</v>
      </c>
      <c r="G19" s="6"/>
      <c r="H19" s="228">
        <v>1886</v>
      </c>
      <c r="I19" s="6"/>
      <c r="J19" s="6" t="s">
        <v>29</v>
      </c>
      <c r="K19" s="6"/>
      <c r="L19" s="231">
        <v>5765</v>
      </c>
    </row>
    <row r="20" spans="1:14" x14ac:dyDescent="0.25">
      <c r="B20" s="7" t="s">
        <v>6</v>
      </c>
      <c r="C20" s="6"/>
      <c r="D20" s="204">
        <v>1491</v>
      </c>
      <c r="E20" s="159"/>
      <c r="F20" s="7" t="s">
        <v>28</v>
      </c>
      <c r="G20" s="6"/>
      <c r="H20" s="229">
        <v>5447</v>
      </c>
      <c r="I20" s="6"/>
      <c r="J20" s="6"/>
      <c r="K20" s="6"/>
      <c r="L20" s="71"/>
    </row>
    <row r="21" spans="1:14" x14ac:dyDescent="0.25">
      <c r="B21" s="7" t="s">
        <v>87</v>
      </c>
      <c r="C21" s="6"/>
      <c r="D21" s="179">
        <f>D18-D19-D20</f>
        <v>1994</v>
      </c>
      <c r="F21" s="7" t="s">
        <v>27</v>
      </c>
      <c r="G21" s="6"/>
      <c r="H21" s="222">
        <f>H18+H19+H20</f>
        <v>26717</v>
      </c>
      <c r="I21" s="6"/>
      <c r="J21" s="6" t="s">
        <v>27</v>
      </c>
      <c r="K21" s="6"/>
      <c r="L21" s="225">
        <f>SUM(L18:L20)</f>
        <v>14248</v>
      </c>
    </row>
    <row r="22" spans="1:14" x14ac:dyDescent="0.25">
      <c r="B22" s="7" t="s">
        <v>68</v>
      </c>
      <c r="C22" s="6"/>
      <c r="D22" s="204">
        <v>840</v>
      </c>
      <c r="F22" s="7"/>
      <c r="G22" s="6"/>
      <c r="H22" s="9"/>
      <c r="I22" s="6"/>
      <c r="J22" s="6"/>
      <c r="K22" s="6"/>
      <c r="L22" s="8"/>
    </row>
    <row r="23" spans="1:14" x14ac:dyDescent="0.25">
      <c r="B23" s="7" t="s">
        <v>86</v>
      </c>
      <c r="C23" s="6"/>
      <c r="D23" s="179">
        <f>D21-D22</f>
        <v>1154</v>
      </c>
      <c r="F23" s="7"/>
      <c r="G23" s="6"/>
      <c r="H23" s="9"/>
      <c r="I23" s="6"/>
      <c r="J23" s="6" t="s">
        <v>26</v>
      </c>
      <c r="K23" s="6"/>
      <c r="L23" s="206">
        <v>14825</v>
      </c>
    </row>
    <row r="24" spans="1:14" x14ac:dyDescent="0.25">
      <c r="B24" s="7" t="s">
        <v>2</v>
      </c>
      <c r="C24" s="6"/>
      <c r="D24" s="203">
        <v>292</v>
      </c>
      <c r="F24" s="7"/>
      <c r="G24" s="6"/>
      <c r="H24" s="9"/>
      <c r="I24" s="6"/>
      <c r="J24" s="6"/>
      <c r="K24" s="6"/>
      <c r="L24" s="206"/>
    </row>
    <row r="25" spans="1:14" ht="16.5" thickBot="1" x14ac:dyDescent="0.3">
      <c r="B25" s="7" t="s">
        <v>1</v>
      </c>
      <c r="C25" s="6"/>
      <c r="D25" s="226">
        <f>D23-D24</f>
        <v>862</v>
      </c>
      <c r="E25" s="158"/>
      <c r="F25" s="7" t="s">
        <v>24</v>
      </c>
      <c r="G25" s="6"/>
      <c r="H25" s="230">
        <v>25431</v>
      </c>
      <c r="I25" s="6"/>
      <c r="J25" s="6" t="s">
        <v>85</v>
      </c>
      <c r="K25" s="6"/>
      <c r="L25" s="232">
        <v>23075</v>
      </c>
    </row>
    <row r="26" spans="1:14" ht="16.5" thickTop="1" x14ac:dyDescent="0.25">
      <c r="B26" s="7"/>
      <c r="C26" s="6"/>
      <c r="D26" s="24"/>
      <c r="E26" s="159"/>
      <c r="F26" s="7"/>
      <c r="G26" s="6"/>
      <c r="H26" s="9"/>
      <c r="I26" s="6"/>
      <c r="J26" s="6"/>
      <c r="K26" s="6"/>
      <c r="L26" s="8"/>
    </row>
    <row r="27" spans="1:14" x14ac:dyDescent="0.25">
      <c r="B27" s="7"/>
      <c r="C27" s="6"/>
      <c r="D27" s="35"/>
      <c r="E27" s="159"/>
      <c r="F27" s="7"/>
      <c r="G27" s="6"/>
      <c r="H27" s="9"/>
      <c r="I27" s="6"/>
      <c r="J27" s="6" t="s">
        <v>84</v>
      </c>
      <c r="K27" s="6"/>
      <c r="L27" s="8"/>
    </row>
    <row r="28" spans="1:14" ht="16.5" thickBot="1" x14ac:dyDescent="0.3">
      <c r="B28" s="7"/>
      <c r="C28" s="6"/>
      <c r="D28" s="5"/>
      <c r="F28" s="7" t="s">
        <v>18</v>
      </c>
      <c r="G28" s="6"/>
      <c r="H28" s="223">
        <f>H21+H25</f>
        <v>52148</v>
      </c>
      <c r="I28" s="6"/>
      <c r="J28" s="6" t="s">
        <v>83</v>
      </c>
      <c r="K28" s="6"/>
      <c r="L28" s="224">
        <f>L21+L23+L25</f>
        <v>52148</v>
      </c>
    </row>
    <row r="29" spans="1:14" ht="16.5" thickTop="1" x14ac:dyDescent="0.25">
      <c r="B29" s="4"/>
      <c r="C29" s="3"/>
      <c r="D29" s="2"/>
      <c r="F29" s="4"/>
      <c r="G29" s="3"/>
      <c r="H29" s="3"/>
      <c r="I29" s="3"/>
      <c r="J29" s="3"/>
      <c r="K29" s="3"/>
      <c r="L29" s="68"/>
    </row>
    <row r="31" spans="1:14" x14ac:dyDescent="0.25">
      <c r="A31" s="310" t="s">
        <v>227</v>
      </c>
      <c r="B31" s="310"/>
      <c r="C31" s="310"/>
      <c r="D31" s="310"/>
      <c r="E31" s="310"/>
      <c r="F31" s="310"/>
      <c r="G31" s="310"/>
      <c r="H31" s="310"/>
      <c r="I31" s="310"/>
      <c r="J31" s="310"/>
      <c r="K31" s="310"/>
      <c r="L31" s="310"/>
      <c r="M31" s="310"/>
      <c r="N31" s="310"/>
    </row>
    <row r="34" spans="2:12" ht="31.5" x14ac:dyDescent="0.25">
      <c r="B34" s="42"/>
      <c r="C34" s="42"/>
      <c r="D34" s="42"/>
      <c r="E34" s="42"/>
      <c r="F34" s="67" t="s">
        <v>82</v>
      </c>
      <c r="G34" s="42"/>
      <c r="H34" s="42"/>
      <c r="I34" s="42"/>
      <c r="J34" s="42"/>
    </row>
    <row r="35" spans="2:12" x14ac:dyDescent="0.25">
      <c r="B35" s="42"/>
      <c r="C35" s="42"/>
      <c r="D35" s="42"/>
      <c r="E35" s="42"/>
      <c r="F35" s="66">
        <f>D39*H39</f>
        <v>3.7356446370530864E-2</v>
      </c>
      <c r="G35" s="42"/>
      <c r="H35" s="42"/>
      <c r="I35" s="42"/>
      <c r="J35" s="42"/>
    </row>
    <row r="36" spans="2:12" x14ac:dyDescent="0.25">
      <c r="B36" s="42"/>
      <c r="C36" s="42"/>
      <c r="D36" s="42"/>
      <c r="E36" s="42"/>
      <c r="F36" s="59"/>
      <c r="G36" s="42"/>
      <c r="H36" s="42"/>
      <c r="I36" s="42"/>
      <c r="J36" s="42"/>
    </row>
    <row r="37" spans="2:12" x14ac:dyDescent="0.25">
      <c r="B37" s="42"/>
      <c r="C37" s="42"/>
      <c r="D37" s="42"/>
      <c r="E37" s="42"/>
      <c r="F37" s="42"/>
      <c r="G37" s="42"/>
      <c r="H37" s="42"/>
      <c r="I37" s="42"/>
      <c r="J37" s="42"/>
    </row>
    <row r="38" spans="2:12" ht="31.5" x14ac:dyDescent="0.25">
      <c r="B38" s="42"/>
      <c r="C38" s="42"/>
      <c r="D38" s="65" t="s">
        <v>81</v>
      </c>
      <c r="E38" s="42"/>
      <c r="F38" s="42"/>
      <c r="G38" s="42"/>
      <c r="H38" s="64" t="s">
        <v>80</v>
      </c>
      <c r="I38" s="42"/>
      <c r="J38" s="42"/>
      <c r="K38" s="42"/>
    </row>
    <row r="39" spans="2:12" x14ac:dyDescent="0.25">
      <c r="B39" s="42"/>
      <c r="C39" s="42"/>
      <c r="D39" s="63">
        <f>C43*H43</f>
        <v>1.6529876505330977E-2</v>
      </c>
      <c r="E39" s="42"/>
      <c r="F39" s="42"/>
      <c r="G39" s="42"/>
      <c r="H39" s="62">
        <f>H28/L25</f>
        <v>2.2599349945828817</v>
      </c>
      <c r="I39" s="42"/>
      <c r="J39" s="42"/>
      <c r="K39" s="42"/>
    </row>
    <row r="40" spans="2:12" x14ac:dyDescent="0.25">
      <c r="B40" s="42"/>
      <c r="C40" s="42"/>
      <c r="D40" s="59"/>
      <c r="E40" s="42"/>
      <c r="F40" s="42"/>
      <c r="G40" s="42"/>
      <c r="H40" s="58"/>
      <c r="I40" s="42"/>
      <c r="J40" s="42"/>
      <c r="K40" s="42"/>
    </row>
    <row r="41" spans="2:12" x14ac:dyDescent="0.25">
      <c r="B41" s="42"/>
      <c r="C41" s="42"/>
      <c r="D41" s="42"/>
      <c r="E41" s="42"/>
      <c r="F41" s="42"/>
      <c r="G41" s="42"/>
      <c r="H41" s="42"/>
      <c r="I41" s="42"/>
      <c r="J41" s="42"/>
      <c r="K41" s="42"/>
    </row>
    <row r="42" spans="2:12" ht="47.25" x14ac:dyDescent="0.25">
      <c r="B42" s="42"/>
      <c r="C42" s="51" t="s">
        <v>79</v>
      </c>
      <c r="D42" s="42"/>
      <c r="E42" s="42"/>
      <c r="F42" s="42"/>
      <c r="G42" s="42"/>
      <c r="H42" s="50" t="s">
        <v>78</v>
      </c>
      <c r="I42" s="42"/>
      <c r="J42" s="42"/>
      <c r="K42" s="42"/>
      <c r="L42" s="42"/>
    </row>
    <row r="43" spans="2:12" x14ac:dyDescent="0.25">
      <c r="B43" s="42"/>
      <c r="C43" s="61">
        <f>C47/E47</f>
        <v>2.7333840690005072E-2</v>
      </c>
      <c r="D43" s="42"/>
      <c r="E43" s="42"/>
      <c r="F43" s="42"/>
      <c r="G43" s="42"/>
      <c r="H43" s="60">
        <f>H47/J47</f>
        <v>0.60474035437600671</v>
      </c>
      <c r="I43" s="42"/>
      <c r="J43" s="42"/>
      <c r="K43" s="42"/>
      <c r="L43" s="42"/>
    </row>
    <row r="44" spans="2:12" x14ac:dyDescent="0.25">
      <c r="B44" s="42"/>
      <c r="C44" s="59"/>
      <c r="D44" s="42"/>
      <c r="E44" s="42"/>
      <c r="F44" s="42"/>
      <c r="G44" s="42"/>
      <c r="H44" s="58"/>
      <c r="I44" s="42"/>
      <c r="J44" s="42"/>
      <c r="K44" s="42"/>
      <c r="L44" s="42"/>
    </row>
    <row r="45" spans="2:12" x14ac:dyDescent="0.25">
      <c r="B45" s="42"/>
      <c r="C45" s="42"/>
      <c r="D45" s="42"/>
      <c r="E45" s="42"/>
      <c r="F45" s="42"/>
      <c r="G45" s="42"/>
      <c r="H45" s="42"/>
      <c r="I45" s="42"/>
      <c r="J45" s="42"/>
      <c r="K45" s="42"/>
      <c r="L45" s="42"/>
    </row>
    <row r="46" spans="2:12" ht="31.5" x14ac:dyDescent="0.25">
      <c r="B46" s="42"/>
      <c r="C46" s="51" t="s">
        <v>77</v>
      </c>
      <c r="D46" s="42"/>
      <c r="E46" s="44" t="s">
        <v>8</v>
      </c>
      <c r="F46" s="56"/>
      <c r="G46" s="42"/>
      <c r="H46" s="57" t="s">
        <v>8</v>
      </c>
      <c r="I46" s="42"/>
      <c r="J46" s="50" t="s">
        <v>76</v>
      </c>
      <c r="K46" s="42"/>
      <c r="L46" s="42"/>
    </row>
    <row r="47" spans="2:12" x14ac:dyDescent="0.25">
      <c r="B47" s="42"/>
      <c r="C47" s="55">
        <f>D25</f>
        <v>862</v>
      </c>
      <c r="D47" s="42"/>
      <c r="E47" s="55">
        <f>D16</f>
        <v>31536</v>
      </c>
      <c r="F47" s="52"/>
      <c r="G47" s="54"/>
      <c r="H47" s="53">
        <f>D16</f>
        <v>31536</v>
      </c>
      <c r="I47" s="42"/>
      <c r="J47" s="53">
        <f>I51+K51</f>
        <v>52148</v>
      </c>
      <c r="K47" s="42"/>
      <c r="L47" s="42"/>
    </row>
    <row r="48" spans="2:12" x14ac:dyDescent="0.25">
      <c r="B48" s="42"/>
      <c r="C48" s="42"/>
      <c r="D48" s="42"/>
      <c r="E48" s="42"/>
      <c r="F48" s="42"/>
      <c r="G48" s="42"/>
      <c r="H48" s="42"/>
      <c r="I48" s="42"/>
      <c r="J48" s="42"/>
      <c r="K48" s="42"/>
      <c r="L48" s="42"/>
    </row>
    <row r="49" spans="2:12" x14ac:dyDescent="0.25">
      <c r="B49" s="42"/>
      <c r="C49" s="42"/>
      <c r="D49" s="42"/>
      <c r="E49" s="42"/>
      <c r="F49" s="42"/>
      <c r="G49" s="42"/>
      <c r="H49" s="42"/>
      <c r="I49" s="42"/>
      <c r="J49" s="42"/>
      <c r="K49" s="42"/>
      <c r="L49" s="42"/>
    </row>
    <row r="50" spans="2:12" ht="31.5" x14ac:dyDescent="0.25">
      <c r="B50" s="42"/>
      <c r="C50" s="51" t="s">
        <v>75</v>
      </c>
      <c r="D50" s="42"/>
      <c r="E50" s="44" t="s">
        <v>8</v>
      </c>
      <c r="F50" s="56"/>
      <c r="G50" s="42"/>
      <c r="H50" s="42"/>
      <c r="I50" s="50" t="s">
        <v>74</v>
      </c>
      <c r="J50" s="42"/>
      <c r="K50" s="50" t="s">
        <v>73</v>
      </c>
      <c r="L50" s="42"/>
    </row>
    <row r="51" spans="2:12" x14ac:dyDescent="0.25">
      <c r="B51" s="42"/>
      <c r="C51" s="48">
        <f>B55+B59+D55+D59+D63</f>
        <v>30674</v>
      </c>
      <c r="D51" s="42"/>
      <c r="E51" s="55">
        <f>D16</f>
        <v>31536</v>
      </c>
      <c r="F51" s="52"/>
      <c r="G51" s="54"/>
      <c r="H51" s="42"/>
      <c r="I51" s="53">
        <f>H25</f>
        <v>25431</v>
      </c>
      <c r="J51" s="42"/>
      <c r="K51" s="47">
        <f>J59+K55+L59</f>
        <v>26717</v>
      </c>
      <c r="L51" s="42"/>
    </row>
    <row r="52" spans="2:12" x14ac:dyDescent="0.25">
      <c r="B52" s="42"/>
      <c r="C52" s="42"/>
      <c r="D52" s="42"/>
      <c r="E52" s="42"/>
      <c r="F52" s="42"/>
      <c r="G52" s="42"/>
      <c r="H52" s="42"/>
      <c r="I52" s="42"/>
      <c r="J52" s="42"/>
      <c r="K52" s="42"/>
      <c r="L52" s="42"/>
    </row>
    <row r="53" spans="2:12" x14ac:dyDescent="0.25">
      <c r="B53" s="42"/>
      <c r="C53" s="42"/>
      <c r="D53" s="42"/>
      <c r="E53" s="42"/>
      <c r="F53" s="42"/>
      <c r="G53" s="42"/>
      <c r="H53" s="42"/>
      <c r="I53" s="42"/>
      <c r="J53" s="42"/>
      <c r="K53" s="42"/>
      <c r="L53" s="42"/>
    </row>
    <row r="54" spans="2:12" ht="47.25" x14ac:dyDescent="0.25">
      <c r="B54" s="51" t="s">
        <v>72</v>
      </c>
      <c r="C54" s="42"/>
      <c r="D54" s="44" t="s">
        <v>71</v>
      </c>
      <c r="E54" s="42"/>
      <c r="F54" s="42"/>
      <c r="G54" s="42"/>
      <c r="H54" s="42"/>
      <c r="I54" s="42"/>
      <c r="J54" s="42"/>
      <c r="K54" s="49" t="s">
        <v>70</v>
      </c>
      <c r="L54" s="42"/>
    </row>
    <row r="55" spans="2:12" x14ac:dyDescent="0.25">
      <c r="B55" s="48">
        <f>D17</f>
        <v>24906</v>
      </c>
      <c r="C55" s="46"/>
      <c r="D55" s="48">
        <f>D20</f>
        <v>1491</v>
      </c>
      <c r="E55" s="42"/>
      <c r="F55" s="42"/>
      <c r="G55" s="42"/>
      <c r="H55" s="42"/>
      <c r="I55" s="42"/>
      <c r="J55" s="42"/>
      <c r="K55" s="47">
        <f>H18</f>
        <v>19384</v>
      </c>
      <c r="L55" s="42"/>
    </row>
    <row r="56" spans="2:12" x14ac:dyDescent="0.25">
      <c r="B56" s="45"/>
      <c r="C56" s="46"/>
      <c r="D56" s="45"/>
      <c r="E56" s="42"/>
      <c r="F56" s="42"/>
      <c r="G56" s="42"/>
      <c r="H56" s="42"/>
      <c r="I56" s="42"/>
      <c r="J56" s="42"/>
      <c r="K56" s="52"/>
      <c r="L56" s="42"/>
    </row>
    <row r="57" spans="2:12" x14ac:dyDescent="0.25">
      <c r="B57" s="42"/>
      <c r="C57" s="42"/>
      <c r="D57" s="42"/>
      <c r="E57" s="42"/>
      <c r="F57" s="42"/>
      <c r="G57" s="42"/>
      <c r="H57" s="42"/>
      <c r="I57" s="42"/>
      <c r="J57" s="42"/>
      <c r="K57" s="42"/>
      <c r="L57" s="42"/>
    </row>
    <row r="58" spans="2:12" ht="63" x14ac:dyDescent="0.25">
      <c r="B58" s="51" t="s">
        <v>69</v>
      </c>
      <c r="C58" s="42"/>
      <c r="D58" s="44" t="s">
        <v>68</v>
      </c>
      <c r="E58" s="42"/>
      <c r="F58" s="42"/>
      <c r="G58" s="42"/>
      <c r="H58" s="42"/>
      <c r="I58" s="42"/>
      <c r="J58" s="50" t="s">
        <v>67</v>
      </c>
      <c r="K58" s="42"/>
      <c r="L58" s="49" t="s">
        <v>66</v>
      </c>
    </row>
    <row r="59" spans="2:12" x14ac:dyDescent="0.25">
      <c r="B59" s="48">
        <f>D19</f>
        <v>3145</v>
      </c>
      <c r="C59" s="46"/>
      <c r="D59" s="48">
        <f>D22</f>
        <v>840</v>
      </c>
      <c r="E59" s="42"/>
      <c r="F59" s="42"/>
      <c r="G59" s="42"/>
      <c r="H59" s="42"/>
      <c r="I59" s="42"/>
      <c r="J59" s="47">
        <f>H19</f>
        <v>1886</v>
      </c>
      <c r="K59" s="46"/>
      <c r="L59" s="47">
        <f>H20</f>
        <v>5447</v>
      </c>
    </row>
    <row r="60" spans="2:12" x14ac:dyDescent="0.25">
      <c r="B60" s="45"/>
      <c r="C60" s="46"/>
      <c r="D60" s="45"/>
      <c r="E60" s="42"/>
      <c r="F60" s="42"/>
      <c r="G60" s="42"/>
      <c r="H60" s="42"/>
      <c r="I60" s="42"/>
      <c r="J60" s="45"/>
      <c r="K60" s="46"/>
      <c r="L60" s="45"/>
    </row>
    <row r="61" spans="2:12" x14ac:dyDescent="0.25">
      <c r="B61" s="42"/>
      <c r="C61" s="42"/>
      <c r="D61" s="42"/>
      <c r="E61" s="42"/>
      <c r="F61" s="42"/>
      <c r="G61" s="42"/>
      <c r="H61" s="42"/>
      <c r="I61" s="42"/>
      <c r="J61" s="42"/>
      <c r="K61" s="42"/>
      <c r="L61" s="42"/>
    </row>
    <row r="62" spans="2:12" x14ac:dyDescent="0.25">
      <c r="B62" s="42"/>
      <c r="C62" s="42"/>
      <c r="D62" s="44" t="s">
        <v>2</v>
      </c>
      <c r="E62" s="42"/>
      <c r="F62" s="42"/>
      <c r="G62" s="42"/>
      <c r="H62" s="42"/>
      <c r="I62" s="42"/>
      <c r="J62" s="42"/>
      <c r="K62" s="42"/>
      <c r="L62" s="42"/>
    </row>
    <row r="63" spans="2:12" x14ac:dyDescent="0.25">
      <c r="B63" s="42"/>
      <c r="C63" s="42"/>
      <c r="D63" s="43">
        <f>D24</f>
        <v>292</v>
      </c>
      <c r="E63" s="42"/>
      <c r="F63" s="42"/>
      <c r="G63" s="42"/>
      <c r="H63" s="42"/>
      <c r="I63" s="42"/>
      <c r="J63" s="42"/>
      <c r="K63" s="42"/>
      <c r="L63" s="42"/>
    </row>
    <row r="65" spans="1:15" s="12" customFormat="1" x14ac:dyDescent="0.25">
      <c r="A65" s="17" t="s">
        <v>14</v>
      </c>
      <c r="B65" s="14"/>
      <c r="C65" s="14"/>
      <c r="D65" s="14"/>
      <c r="E65" s="15"/>
      <c r="F65" s="14"/>
      <c r="G65" s="14"/>
      <c r="H65" s="14"/>
      <c r="I65" s="14"/>
      <c r="J65" s="14"/>
      <c r="K65" s="14"/>
      <c r="L65" s="14"/>
      <c r="M65" s="14"/>
      <c r="N65" s="14"/>
      <c r="O65" s="13"/>
    </row>
    <row r="66" spans="1:15" s="12" customFormat="1" ht="63" customHeight="1" x14ac:dyDescent="0.25">
      <c r="A66" s="316" t="s">
        <v>233</v>
      </c>
      <c r="B66" s="312"/>
      <c r="C66" s="312"/>
      <c r="D66" s="312"/>
      <c r="E66" s="312"/>
      <c r="F66" s="312"/>
      <c r="G66" s="312"/>
      <c r="H66" s="312"/>
      <c r="I66" s="312"/>
      <c r="J66" s="312"/>
      <c r="K66" s="312"/>
      <c r="L66" s="312"/>
      <c r="M66" s="312"/>
      <c r="N66" s="312"/>
      <c r="O66" s="13"/>
    </row>
    <row r="67" spans="1:15" s="13" customFormat="1" x14ac:dyDescent="0.25"/>
  </sheetData>
  <mergeCells count="12">
    <mergeCell ref="A66:N66"/>
    <mergeCell ref="A5:N5"/>
    <mergeCell ref="A11:N11"/>
    <mergeCell ref="A31:N31"/>
    <mergeCell ref="F16:H16"/>
    <mergeCell ref="J16:L16"/>
    <mergeCell ref="B13:D13"/>
    <mergeCell ref="B14:D14"/>
    <mergeCell ref="B15:D15"/>
    <mergeCell ref="F13:L13"/>
    <mergeCell ref="F14:L14"/>
    <mergeCell ref="F15:L15"/>
  </mergeCells>
  <pageMargins left="0.7" right="0.7" top="0.75" bottom="0.75" header="0.3" footer="0.3"/>
  <pageSetup paperSize="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58"/>
  <sheetViews>
    <sheetView workbookViewId="0"/>
  </sheetViews>
  <sheetFormatPr defaultColWidth="9.140625" defaultRowHeight="15.75" x14ac:dyDescent="0.25"/>
  <cols>
    <col min="1" max="1" width="4.7109375" style="1" customWidth="1"/>
    <col min="2" max="19" width="14.7109375" style="1" customWidth="1"/>
    <col min="20" max="35" width="14.7109375" style="85" customWidth="1"/>
    <col min="36" max="54" width="10.7109375" style="85" customWidth="1"/>
    <col min="55" max="16384" width="9.140625" style="85"/>
  </cols>
  <sheetData>
    <row r="1" spans="1:54" ht="16.5" thickBot="1" x14ac:dyDescent="0.3"/>
    <row r="2" spans="1:54" ht="21" x14ac:dyDescent="0.35">
      <c r="B2" s="34" t="s">
        <v>96</v>
      </c>
      <c r="C2" s="33"/>
      <c r="D2" s="38"/>
      <c r="E2" s="37"/>
      <c r="S2" s="85"/>
    </row>
    <row r="3" spans="1:54" ht="21.75" thickBot="1" x14ac:dyDescent="0.4">
      <c r="B3" s="31" t="s">
        <v>136</v>
      </c>
      <c r="C3" s="108"/>
      <c r="D3" s="38"/>
      <c r="E3" s="37"/>
      <c r="S3" s="85"/>
    </row>
    <row r="4" spans="1:54" s="1" customFormat="1" x14ac:dyDescent="0.25">
      <c r="B4" s="1" t="s">
        <v>120</v>
      </c>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row>
    <row r="5" spans="1:54" s="1" customFormat="1" x14ac:dyDescent="0.25">
      <c r="A5" s="332" t="s">
        <v>119</v>
      </c>
      <c r="B5" s="332"/>
      <c r="C5" s="332"/>
      <c r="D5" s="332"/>
      <c r="E5" s="332"/>
      <c r="F5" s="332"/>
      <c r="G5" s="332"/>
      <c r="H5" s="332"/>
      <c r="I5" s="332"/>
      <c r="J5" s="332"/>
      <c r="K5" s="332"/>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row>
    <row r="6" spans="1:54" s="1" customFormat="1" x14ac:dyDescent="0.25">
      <c r="A6" s="310" t="s">
        <v>121</v>
      </c>
      <c r="B6" s="310"/>
      <c r="C6" s="310"/>
      <c r="D6" s="310"/>
      <c r="E6" s="310"/>
      <c r="F6" s="310"/>
      <c r="G6" s="310"/>
      <c r="H6" s="310"/>
      <c r="I6" s="310"/>
      <c r="J6" s="310"/>
      <c r="K6" s="310"/>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row>
    <row r="8" spans="1:54" s="1" customFormat="1" x14ac:dyDescent="0.25">
      <c r="B8" s="303" t="s">
        <v>122</v>
      </c>
      <c r="C8" s="304"/>
      <c r="D8" s="305"/>
      <c r="E8" s="106"/>
      <c r="F8" s="303" t="s">
        <v>122</v>
      </c>
      <c r="G8" s="304"/>
      <c r="H8" s="304"/>
      <c r="I8" s="304"/>
      <c r="J8" s="30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row>
    <row r="9" spans="1:54" s="1" customFormat="1" x14ac:dyDescent="0.25">
      <c r="B9" s="318" t="s">
        <v>123</v>
      </c>
      <c r="C9" s="319"/>
      <c r="D9" s="320"/>
      <c r="F9" s="318" t="s">
        <v>124</v>
      </c>
      <c r="G9" s="319"/>
      <c r="H9" s="319"/>
      <c r="I9" s="319"/>
      <c r="J9" s="320"/>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row>
    <row r="10" spans="1:54" s="1" customFormat="1" x14ac:dyDescent="0.25">
      <c r="B10" s="7" t="s">
        <v>8</v>
      </c>
      <c r="C10" s="6"/>
      <c r="D10" s="202">
        <v>1000</v>
      </c>
      <c r="F10" s="7" t="s">
        <v>91</v>
      </c>
      <c r="G10" s="170">
        <v>500</v>
      </c>
      <c r="H10" s="6"/>
      <c r="I10" s="6" t="s">
        <v>125</v>
      </c>
      <c r="J10" s="202">
        <v>250</v>
      </c>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row>
    <row r="11" spans="1:54" s="1" customFormat="1" x14ac:dyDescent="0.25">
      <c r="B11" s="7" t="s">
        <v>126</v>
      </c>
      <c r="C11" s="6"/>
      <c r="D11" s="203">
        <v>800</v>
      </c>
      <c r="F11" s="7"/>
      <c r="G11" s="9"/>
      <c r="H11" s="6"/>
      <c r="I11" s="6" t="s">
        <v>127</v>
      </c>
      <c r="J11" s="203">
        <v>250</v>
      </c>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row>
    <row r="12" spans="1:54" s="1" customFormat="1" ht="16.5" thickBot="1" x14ac:dyDescent="0.3">
      <c r="B12" s="7" t="s">
        <v>128</v>
      </c>
      <c r="C12" s="6"/>
      <c r="D12" s="226">
        <f>D10-D11</f>
        <v>200</v>
      </c>
      <c r="F12" s="7" t="s">
        <v>129</v>
      </c>
      <c r="G12" s="234">
        <f>G10</f>
        <v>500</v>
      </c>
      <c r="H12" s="6"/>
      <c r="I12" s="6" t="s">
        <v>130</v>
      </c>
      <c r="J12" s="226">
        <f>J10+J11</f>
        <v>500</v>
      </c>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row>
    <row r="13" spans="1:54" s="1" customFormat="1" ht="16.5" thickTop="1" x14ac:dyDescent="0.25">
      <c r="B13" s="4"/>
      <c r="C13" s="3"/>
      <c r="D13" s="2"/>
      <c r="F13" s="4"/>
      <c r="G13" s="19"/>
      <c r="H13" s="3"/>
      <c r="I13" s="3"/>
      <c r="J13" s="2"/>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row>
    <row r="15" spans="1:54" s="1" customFormat="1" ht="31.5" customHeight="1" x14ac:dyDescent="0.25">
      <c r="A15" s="309" t="s">
        <v>307</v>
      </c>
      <c r="B15" s="310"/>
      <c r="C15" s="310"/>
      <c r="D15" s="310"/>
      <c r="E15" s="310"/>
      <c r="F15" s="310"/>
      <c r="G15" s="310"/>
      <c r="H15" s="310"/>
      <c r="I15" s="310"/>
      <c r="J15" s="310"/>
      <c r="K15" s="310"/>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row>
    <row r="16" spans="1:54" s="1" customFormat="1" x14ac:dyDescent="0.25">
      <c r="F16" s="85"/>
      <c r="G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row>
    <row r="17" spans="1:54" s="1" customFormat="1" x14ac:dyDescent="0.25">
      <c r="B17" s="214" t="s">
        <v>189</v>
      </c>
      <c r="D17" s="233">
        <v>0.2</v>
      </c>
      <c r="F17" s="110"/>
      <c r="G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row>
    <row r="18" spans="1:54" s="1" customFormat="1" x14ac:dyDescent="0.25">
      <c r="F18" s="110"/>
      <c r="G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row>
    <row r="19" spans="1:54" s="1" customFormat="1" ht="31.5" customHeight="1" x14ac:dyDescent="0.25">
      <c r="A19" s="310" t="s">
        <v>220</v>
      </c>
      <c r="B19" s="310"/>
      <c r="C19" s="310"/>
      <c r="D19" s="310"/>
      <c r="E19" s="310"/>
      <c r="F19" s="310"/>
      <c r="G19" s="310"/>
      <c r="H19" s="310"/>
      <c r="I19" s="310"/>
      <c r="J19" s="310"/>
      <c r="K19" s="310"/>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row>
    <row r="21" spans="1:54" s="1" customFormat="1" x14ac:dyDescent="0.25">
      <c r="B21" s="303" t="s">
        <v>122</v>
      </c>
      <c r="C21" s="304"/>
      <c r="D21" s="305"/>
      <c r="F21" s="303" t="s">
        <v>122</v>
      </c>
      <c r="G21" s="304"/>
      <c r="H21" s="304"/>
      <c r="I21" s="304"/>
      <c r="J21" s="30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row>
    <row r="22" spans="1:54" s="1" customFormat="1" x14ac:dyDescent="0.25">
      <c r="B22" s="306" t="s">
        <v>131</v>
      </c>
      <c r="C22" s="319"/>
      <c r="D22" s="320"/>
      <c r="F22" s="306" t="s">
        <v>132</v>
      </c>
      <c r="G22" s="319"/>
      <c r="H22" s="319"/>
      <c r="I22" s="319"/>
      <c r="J22" s="320"/>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row>
    <row r="23" spans="1:54" s="1" customFormat="1" x14ac:dyDescent="0.25">
      <c r="B23" s="318"/>
      <c r="C23" s="319"/>
      <c r="D23" s="320"/>
      <c r="F23" s="318"/>
      <c r="G23" s="319"/>
      <c r="H23" s="319"/>
      <c r="I23" s="319"/>
      <c r="J23" s="320"/>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row>
    <row r="24" spans="1:54" s="1" customFormat="1" x14ac:dyDescent="0.25">
      <c r="B24" s="7" t="s">
        <v>8</v>
      </c>
      <c r="C24" s="6"/>
      <c r="D24" s="179">
        <f>D10*(1+$D$17)</f>
        <v>1200</v>
      </c>
      <c r="F24" s="7" t="s">
        <v>91</v>
      </c>
      <c r="G24" s="174">
        <f>G10*(1+$D$17)</f>
        <v>600</v>
      </c>
      <c r="H24" s="6"/>
      <c r="I24" s="6" t="s">
        <v>125</v>
      </c>
      <c r="J24" s="179">
        <f>J10*(1+$D$17)</f>
        <v>300</v>
      </c>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row>
    <row r="25" spans="1:54" s="1" customFormat="1" x14ac:dyDescent="0.25">
      <c r="B25" s="7" t="s">
        <v>126</v>
      </c>
      <c r="C25" s="6"/>
      <c r="D25" s="199">
        <f>D11*(1+$D$17)</f>
        <v>960</v>
      </c>
      <c r="F25" s="7"/>
      <c r="G25" s="187"/>
      <c r="H25" s="6"/>
      <c r="I25" s="6" t="s">
        <v>127</v>
      </c>
      <c r="J25" s="199">
        <f>J11*(1+$D$17)</f>
        <v>300</v>
      </c>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row>
    <row r="26" spans="1:54" s="1" customFormat="1" ht="16.5" thickBot="1" x14ac:dyDescent="0.3">
      <c r="B26" s="7" t="s">
        <v>128</v>
      </c>
      <c r="C26" s="6"/>
      <c r="D26" s="226">
        <f>D24-D25</f>
        <v>240</v>
      </c>
      <c r="F26" s="7" t="s">
        <v>129</v>
      </c>
      <c r="G26" s="234">
        <f>G24</f>
        <v>600</v>
      </c>
      <c r="H26" s="6"/>
      <c r="I26" s="6" t="s">
        <v>130</v>
      </c>
      <c r="J26" s="226">
        <f>J24+J25</f>
        <v>600</v>
      </c>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row>
    <row r="27" spans="1:54" s="1" customFormat="1" ht="16.5" thickTop="1" x14ac:dyDescent="0.25">
      <c r="B27" s="4"/>
      <c r="C27" s="3"/>
      <c r="D27" s="2"/>
      <c r="F27" s="4"/>
      <c r="G27" s="19"/>
      <c r="H27" s="3"/>
      <c r="I27" s="3"/>
      <c r="J27" s="2"/>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row>
    <row r="29" spans="1:54" s="1" customFormat="1" ht="31.5" customHeight="1" x14ac:dyDescent="0.25">
      <c r="A29" s="310" t="s">
        <v>133</v>
      </c>
      <c r="B29" s="310"/>
      <c r="C29" s="310"/>
      <c r="D29" s="310"/>
      <c r="E29" s="310"/>
      <c r="F29" s="310"/>
      <c r="G29" s="310"/>
      <c r="H29" s="310"/>
      <c r="I29" s="310"/>
      <c r="J29" s="310"/>
      <c r="K29" s="310"/>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row>
    <row r="30" spans="1:54" s="1" customFormat="1" x14ac:dyDescent="0.25">
      <c r="E30" s="112"/>
      <c r="J30" s="112"/>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row>
    <row r="31" spans="1:54" s="1" customFormat="1" x14ac:dyDescent="0.25">
      <c r="B31" s="1" t="s">
        <v>282</v>
      </c>
      <c r="E31" s="112"/>
      <c r="F31" s="112">
        <f>J24-J10</f>
        <v>50</v>
      </c>
      <c r="G31" s="158"/>
      <c r="J31" s="112"/>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row>
    <row r="32" spans="1:54" s="1" customFormat="1" x14ac:dyDescent="0.25">
      <c r="B32" s="1" t="s">
        <v>283</v>
      </c>
      <c r="E32" s="112"/>
      <c r="F32" s="112">
        <f>D26</f>
        <v>240</v>
      </c>
      <c r="J32" s="112"/>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row>
    <row r="33" spans="1:54" s="1" customFormat="1" x14ac:dyDescent="0.25">
      <c r="B33" s="1" t="s">
        <v>284</v>
      </c>
      <c r="E33" s="112"/>
      <c r="F33" s="112">
        <f>D26-(J25-J11)</f>
        <v>190</v>
      </c>
      <c r="J33" s="112"/>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row>
    <row r="35" spans="1:54" s="1" customFormat="1" ht="31.5" customHeight="1" x14ac:dyDescent="0.25">
      <c r="A35" s="310" t="s">
        <v>134</v>
      </c>
      <c r="B35" s="310"/>
      <c r="C35" s="310"/>
      <c r="D35" s="310"/>
      <c r="E35" s="310"/>
      <c r="F35" s="310"/>
      <c r="G35" s="310"/>
      <c r="H35" s="310"/>
      <c r="I35" s="310"/>
      <c r="J35" s="310"/>
      <c r="K35" s="310"/>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row>
    <row r="37" spans="1:54" s="1" customFormat="1" x14ac:dyDescent="0.25">
      <c r="F37" s="303" t="s">
        <v>122</v>
      </c>
      <c r="G37" s="304"/>
      <c r="H37" s="304"/>
      <c r="I37" s="304"/>
      <c r="J37" s="30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row>
    <row r="38" spans="1:54" s="1" customFormat="1" x14ac:dyDescent="0.25">
      <c r="F38" s="306" t="s">
        <v>132</v>
      </c>
      <c r="G38" s="319"/>
      <c r="H38" s="319"/>
      <c r="I38" s="319"/>
      <c r="J38" s="320"/>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row>
    <row r="39" spans="1:54" s="1" customFormat="1" x14ac:dyDescent="0.25">
      <c r="F39" s="318"/>
      <c r="G39" s="319"/>
      <c r="H39" s="319"/>
      <c r="I39" s="319"/>
      <c r="J39" s="320"/>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row>
    <row r="40" spans="1:54" s="1" customFormat="1" x14ac:dyDescent="0.25">
      <c r="F40" s="7" t="s">
        <v>91</v>
      </c>
      <c r="G40" s="111">
        <f>G24</f>
        <v>600</v>
      </c>
      <c r="H40" s="6"/>
      <c r="I40" s="6" t="s">
        <v>125</v>
      </c>
      <c r="J40" s="70">
        <f>J42-J41</f>
        <v>110</v>
      </c>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row>
    <row r="41" spans="1:54" s="1" customFormat="1" x14ac:dyDescent="0.25">
      <c r="F41" s="7"/>
      <c r="G41" s="9"/>
      <c r="H41" s="6"/>
      <c r="I41" s="6" t="s">
        <v>127</v>
      </c>
      <c r="J41" s="5">
        <f>J11+D26</f>
        <v>490</v>
      </c>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row>
    <row r="42" spans="1:54" s="1" customFormat="1" ht="16.5" thickBot="1" x14ac:dyDescent="0.3">
      <c r="F42" s="7" t="s">
        <v>129</v>
      </c>
      <c r="G42" s="109">
        <f>G40</f>
        <v>600</v>
      </c>
      <c r="H42" s="6"/>
      <c r="I42" s="6" t="s">
        <v>130</v>
      </c>
      <c r="J42" s="69">
        <f>G42</f>
        <v>600</v>
      </c>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row>
    <row r="43" spans="1:54" s="1" customFormat="1" ht="16.5" thickTop="1" x14ac:dyDescent="0.25">
      <c r="F43" s="4"/>
      <c r="G43" s="19"/>
      <c r="H43" s="3"/>
      <c r="I43" s="3"/>
      <c r="J43" s="2"/>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row>
    <row r="45" spans="1:54" s="1" customFormat="1" x14ac:dyDescent="0.25">
      <c r="A45" s="310" t="s">
        <v>135</v>
      </c>
      <c r="B45" s="310"/>
      <c r="C45" s="310"/>
      <c r="D45" s="310"/>
      <c r="E45" s="310"/>
      <c r="F45" s="310"/>
      <c r="G45" s="310"/>
      <c r="H45" s="310"/>
      <c r="I45" s="310"/>
      <c r="J45" s="310"/>
      <c r="K45" s="310"/>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row>
    <row r="47" spans="1:54" x14ac:dyDescent="0.25">
      <c r="A47" s="332" t="s">
        <v>137</v>
      </c>
      <c r="B47" s="332"/>
      <c r="C47" s="332"/>
      <c r="D47" s="332"/>
      <c r="E47" s="332"/>
      <c r="F47" s="332"/>
      <c r="G47" s="332"/>
      <c r="H47" s="332"/>
      <c r="I47" s="332"/>
      <c r="J47" s="332"/>
      <c r="K47" s="332"/>
    </row>
    <row r="48" spans="1:54" ht="31.5" customHeight="1" x14ac:dyDescent="0.25">
      <c r="A48" s="310" t="s">
        <v>138</v>
      </c>
      <c r="B48" s="310"/>
      <c r="C48" s="310"/>
      <c r="D48" s="310"/>
      <c r="E48" s="310"/>
      <c r="F48" s="310"/>
      <c r="G48" s="310"/>
      <c r="H48" s="310"/>
      <c r="I48" s="310"/>
      <c r="J48" s="310"/>
      <c r="K48" s="310"/>
    </row>
    <row r="50" spans="2:11" x14ac:dyDescent="0.25">
      <c r="B50" s="157" t="s">
        <v>215</v>
      </c>
      <c r="D50" s="113">
        <v>0.21</v>
      </c>
    </row>
    <row r="51" spans="2:11" x14ac:dyDescent="0.25">
      <c r="B51" s="114"/>
      <c r="C51" s="114"/>
      <c r="D51" s="114"/>
      <c r="E51" s="114"/>
      <c r="F51" s="114"/>
      <c r="G51" s="114"/>
      <c r="H51" s="114"/>
      <c r="I51" s="114"/>
      <c r="J51" s="114"/>
      <c r="K51" s="114"/>
    </row>
    <row r="52" spans="2:11" x14ac:dyDescent="0.25">
      <c r="B52" s="303" t="s">
        <v>139</v>
      </c>
      <c r="C52" s="330"/>
      <c r="D52" s="331"/>
      <c r="F52" s="303" t="s">
        <v>139</v>
      </c>
      <c r="G52" s="304"/>
      <c r="H52" s="304"/>
      <c r="I52" s="304"/>
      <c r="J52" s="304"/>
      <c r="K52" s="305"/>
    </row>
    <row r="53" spans="2:11" x14ac:dyDescent="0.25">
      <c r="B53" s="318" t="s">
        <v>123</v>
      </c>
      <c r="C53" s="319"/>
      <c r="D53" s="320"/>
      <c r="F53" s="318" t="s">
        <v>124</v>
      </c>
      <c r="G53" s="319"/>
      <c r="H53" s="319"/>
      <c r="I53" s="319"/>
      <c r="J53" s="319"/>
      <c r="K53" s="320"/>
    </row>
    <row r="54" spans="2:11" x14ac:dyDescent="0.25">
      <c r="B54" s="7" t="s">
        <v>8</v>
      </c>
      <c r="C54" s="6"/>
      <c r="D54" s="202">
        <v>1000</v>
      </c>
      <c r="F54" s="7" t="s">
        <v>34</v>
      </c>
      <c r="G54" s="6"/>
      <c r="H54" s="6"/>
      <c r="I54" s="6" t="s">
        <v>33</v>
      </c>
      <c r="J54" s="20"/>
      <c r="K54" s="24"/>
    </row>
    <row r="55" spans="2:11" x14ac:dyDescent="0.25">
      <c r="B55" s="7" t="s">
        <v>126</v>
      </c>
      <c r="C55" s="6"/>
      <c r="D55" s="204">
        <v>832.91139240506322</v>
      </c>
      <c r="F55" s="7" t="s">
        <v>32</v>
      </c>
      <c r="G55" s="6"/>
      <c r="H55" s="170">
        <v>160</v>
      </c>
      <c r="I55" s="6" t="s">
        <v>31</v>
      </c>
      <c r="J55" s="23"/>
      <c r="K55" s="202">
        <v>300</v>
      </c>
    </row>
    <row r="56" spans="2:11" x14ac:dyDescent="0.25">
      <c r="B56" s="7" t="s">
        <v>3</v>
      </c>
      <c r="C56" s="6"/>
      <c r="D56" s="179">
        <f>D54-D55</f>
        <v>167.08860759493678</v>
      </c>
      <c r="F56" s="7" t="s">
        <v>30</v>
      </c>
      <c r="G56" s="6"/>
      <c r="H56" s="171">
        <v>440</v>
      </c>
      <c r="I56" s="6" t="s">
        <v>29</v>
      </c>
      <c r="J56" s="6"/>
      <c r="K56" s="204">
        <v>100</v>
      </c>
    </row>
    <row r="57" spans="2:11" x14ac:dyDescent="0.25">
      <c r="B57" s="7" t="str">
        <f>"Taxes ("&amp;D50*100&amp;"%)"</f>
        <v>Taxes (21%)</v>
      </c>
      <c r="C57" s="6"/>
      <c r="D57" s="199">
        <f>D56*D50</f>
        <v>35.088607594936718</v>
      </c>
      <c r="F57" s="7" t="s">
        <v>28</v>
      </c>
      <c r="G57" s="6"/>
      <c r="H57" s="172">
        <v>600</v>
      </c>
      <c r="I57" s="6" t="s">
        <v>27</v>
      </c>
      <c r="J57" s="6"/>
      <c r="K57" s="181">
        <f>K55+K56</f>
        <v>400</v>
      </c>
    </row>
    <row r="58" spans="2:11" ht="16.5" thickBot="1" x14ac:dyDescent="0.3">
      <c r="B58" s="7" t="s">
        <v>1</v>
      </c>
      <c r="C58" s="6"/>
      <c r="D58" s="226">
        <f>D56-D57</f>
        <v>132.00000000000006</v>
      </c>
      <c r="F58" s="7" t="s">
        <v>27</v>
      </c>
      <c r="G58" s="6"/>
      <c r="H58" s="178">
        <f>H55+H56+H57</f>
        <v>1200</v>
      </c>
      <c r="I58" s="6" t="s">
        <v>26</v>
      </c>
      <c r="J58" s="6"/>
      <c r="K58" s="202">
        <v>800</v>
      </c>
    </row>
    <row r="59" spans="2:11" ht="16.5" thickTop="1" x14ac:dyDescent="0.25">
      <c r="B59" s="7"/>
      <c r="C59" s="6"/>
      <c r="D59" s="24"/>
      <c r="F59" s="7"/>
      <c r="G59" s="6"/>
      <c r="H59" s="9"/>
      <c r="I59" s="6" t="s">
        <v>25</v>
      </c>
      <c r="J59" s="6"/>
      <c r="K59" s="202"/>
    </row>
    <row r="60" spans="2:11" x14ac:dyDescent="0.25">
      <c r="B60" s="7" t="s">
        <v>140</v>
      </c>
      <c r="C60" s="6"/>
      <c r="D60" s="202">
        <v>44</v>
      </c>
      <c r="E60" s="158"/>
      <c r="F60" s="7" t="s">
        <v>24</v>
      </c>
      <c r="G60" s="6"/>
      <c r="H60" s="9"/>
      <c r="I60" s="6" t="s">
        <v>23</v>
      </c>
      <c r="J60" s="6"/>
      <c r="K60" s="202"/>
    </row>
    <row r="61" spans="2:11" x14ac:dyDescent="0.25">
      <c r="B61" s="7" t="s">
        <v>141</v>
      </c>
      <c r="C61" s="6"/>
      <c r="D61" s="24"/>
      <c r="E61" s="159"/>
      <c r="F61" s="7" t="s">
        <v>22</v>
      </c>
      <c r="G61" s="6"/>
      <c r="H61" s="173">
        <v>1800</v>
      </c>
      <c r="I61" s="6" t="s">
        <v>21</v>
      </c>
      <c r="J61" s="6"/>
      <c r="K61" s="202">
        <v>800</v>
      </c>
    </row>
    <row r="62" spans="2:11" x14ac:dyDescent="0.25">
      <c r="B62" s="7" t="s">
        <v>142</v>
      </c>
      <c r="C62" s="6"/>
      <c r="D62" s="179">
        <f>D58-D60</f>
        <v>88.000000000000057</v>
      </c>
      <c r="F62" s="7"/>
      <c r="G62" s="6"/>
      <c r="H62" s="9"/>
      <c r="I62" s="6" t="s">
        <v>20</v>
      </c>
      <c r="J62" s="6"/>
      <c r="K62" s="204">
        <v>1000</v>
      </c>
    </row>
    <row r="63" spans="2:11" x14ac:dyDescent="0.25">
      <c r="B63" s="4"/>
      <c r="C63" s="3"/>
      <c r="D63" s="68"/>
      <c r="F63" s="7"/>
      <c r="G63" s="6"/>
      <c r="H63" s="9"/>
      <c r="I63" s="6" t="s">
        <v>19</v>
      </c>
      <c r="J63" s="6"/>
      <c r="K63" s="181">
        <f>K61+K62</f>
        <v>1800</v>
      </c>
    </row>
    <row r="64" spans="2:11" x14ac:dyDescent="0.25">
      <c r="F64" s="7"/>
      <c r="G64" s="6"/>
      <c r="H64" s="9"/>
      <c r="I64" s="6"/>
      <c r="J64" s="6"/>
      <c r="K64" s="35"/>
    </row>
    <row r="65" spans="1:11" ht="16.5" thickBot="1" x14ac:dyDescent="0.3">
      <c r="F65" s="7" t="s">
        <v>18</v>
      </c>
      <c r="G65" s="6"/>
      <c r="H65" s="183">
        <f>H58+H61</f>
        <v>3000</v>
      </c>
      <c r="I65" s="6" t="s">
        <v>17</v>
      </c>
      <c r="J65" s="6"/>
      <c r="K65" s="182">
        <f>K57+K58+K63</f>
        <v>3000</v>
      </c>
    </row>
    <row r="66" spans="1:11" ht="16.5" thickTop="1" x14ac:dyDescent="0.25">
      <c r="F66" s="4"/>
      <c r="G66" s="3"/>
      <c r="H66" s="19"/>
      <c r="I66" s="3"/>
      <c r="J66" s="3"/>
      <c r="K66" s="2"/>
    </row>
    <row r="68" spans="1:11" x14ac:dyDescent="0.25">
      <c r="A68" s="310" t="s">
        <v>143</v>
      </c>
      <c r="B68" s="310"/>
      <c r="C68" s="310"/>
      <c r="D68" s="310"/>
      <c r="E68" s="310"/>
      <c r="F68" s="310"/>
      <c r="G68" s="310"/>
      <c r="H68" s="310"/>
      <c r="I68" s="310"/>
      <c r="J68" s="310"/>
      <c r="K68" s="310"/>
    </row>
    <row r="69" spans="1:11" x14ac:dyDescent="0.25">
      <c r="J69" s="115"/>
    </row>
    <row r="70" spans="1:11" x14ac:dyDescent="0.25">
      <c r="B70" s="214" t="s">
        <v>308</v>
      </c>
      <c r="D70" s="235">
        <v>1250</v>
      </c>
      <c r="J70" s="115"/>
    </row>
    <row r="71" spans="1:11" x14ac:dyDescent="0.25">
      <c r="J71" s="115"/>
    </row>
    <row r="72" spans="1:11" x14ac:dyDescent="0.25">
      <c r="A72" s="310" t="s">
        <v>144</v>
      </c>
      <c r="B72" s="310"/>
      <c r="C72" s="310"/>
      <c r="D72" s="310"/>
      <c r="E72" s="310"/>
      <c r="F72" s="310"/>
      <c r="G72" s="310"/>
      <c r="H72" s="310"/>
      <c r="I72" s="310"/>
      <c r="J72" s="310"/>
      <c r="K72" s="310"/>
    </row>
    <row r="73" spans="1:11" x14ac:dyDescent="0.25">
      <c r="J73" s="115"/>
    </row>
    <row r="74" spans="1:11" x14ac:dyDescent="0.25">
      <c r="B74" s="1" t="s">
        <v>285</v>
      </c>
      <c r="D74" s="236">
        <f>(D70-D54)/D54</f>
        <v>0.25</v>
      </c>
      <c r="J74" s="115"/>
    </row>
    <row r="75" spans="1:11" x14ac:dyDescent="0.25">
      <c r="B75" s="1" t="s">
        <v>286</v>
      </c>
      <c r="D75" s="236">
        <f>D55/D54</f>
        <v>0.83291139240506318</v>
      </c>
      <c r="J75" s="115"/>
    </row>
    <row r="76" spans="1:11" x14ac:dyDescent="0.25">
      <c r="E76" s="116"/>
      <c r="J76" s="115"/>
    </row>
    <row r="77" spans="1:11" x14ac:dyDescent="0.25">
      <c r="A77" s="310" t="s">
        <v>145</v>
      </c>
      <c r="B77" s="310"/>
      <c r="C77" s="310"/>
      <c r="D77" s="310"/>
      <c r="E77" s="310"/>
      <c r="F77" s="310"/>
      <c r="G77" s="310"/>
      <c r="H77" s="310"/>
      <c r="I77" s="310"/>
      <c r="J77" s="310"/>
      <c r="K77" s="310"/>
    </row>
    <row r="78" spans="1:11" x14ac:dyDescent="0.25">
      <c r="A78" s="310"/>
      <c r="B78" s="310"/>
      <c r="C78" s="310"/>
      <c r="D78" s="310"/>
      <c r="E78" s="310"/>
      <c r="F78" s="310"/>
      <c r="G78" s="310"/>
      <c r="H78" s="310"/>
      <c r="I78" s="310"/>
      <c r="J78" s="310"/>
      <c r="K78" s="310"/>
    </row>
    <row r="79" spans="1:11" x14ac:dyDescent="0.25">
      <c r="A79" s="102"/>
      <c r="B79" s="102"/>
      <c r="C79" s="102"/>
      <c r="D79" s="102"/>
      <c r="E79" s="102"/>
      <c r="F79" s="102"/>
      <c r="G79" s="102"/>
      <c r="H79" s="102"/>
      <c r="I79" s="102"/>
      <c r="J79" s="102"/>
      <c r="K79" s="102"/>
    </row>
    <row r="80" spans="1:11" x14ac:dyDescent="0.25">
      <c r="B80" s="303" t="s">
        <v>139</v>
      </c>
      <c r="C80" s="330"/>
      <c r="D80" s="331"/>
    </row>
    <row r="81" spans="1:11" x14ac:dyDescent="0.25">
      <c r="B81" s="306" t="s">
        <v>146</v>
      </c>
      <c r="C81" s="307"/>
      <c r="D81" s="308"/>
    </row>
    <row r="82" spans="1:11" x14ac:dyDescent="0.25">
      <c r="B82" s="318" t="s">
        <v>123</v>
      </c>
      <c r="C82" s="319"/>
      <c r="D82" s="320"/>
    </row>
    <row r="83" spans="1:11" x14ac:dyDescent="0.25">
      <c r="B83" s="7" t="s">
        <v>8</v>
      </c>
      <c r="C83" s="6"/>
      <c r="D83" s="179">
        <f>D70</f>
        <v>1250</v>
      </c>
    </row>
    <row r="84" spans="1:11" x14ac:dyDescent="0.25">
      <c r="B84" s="7" t="s">
        <v>126</v>
      </c>
      <c r="C84" s="6"/>
      <c r="D84" s="180">
        <f>D83*D75</f>
        <v>1041.1392405063289</v>
      </c>
    </row>
    <row r="85" spans="1:11" x14ac:dyDescent="0.25">
      <c r="B85" s="7" t="s">
        <v>3</v>
      </c>
      <c r="C85" s="6"/>
      <c r="D85" s="179">
        <f>D83-D84</f>
        <v>208.86075949367114</v>
      </c>
    </row>
    <row r="86" spans="1:11" x14ac:dyDescent="0.25">
      <c r="B86" s="7" t="s">
        <v>2</v>
      </c>
      <c r="C86" s="6"/>
      <c r="D86" s="199">
        <f>D85*D50</f>
        <v>43.86075949367094</v>
      </c>
    </row>
    <row r="87" spans="1:11" ht="16.5" thickBot="1" x14ac:dyDescent="0.3">
      <c r="B87" s="7" t="s">
        <v>1</v>
      </c>
      <c r="C87" s="6"/>
      <c r="D87" s="226">
        <f>D85-D86</f>
        <v>165.0000000000002</v>
      </c>
    </row>
    <row r="88" spans="1:11" ht="16.5" thickTop="1" x14ac:dyDescent="0.25">
      <c r="B88" s="4"/>
      <c r="C88" s="3"/>
      <c r="D88" s="2"/>
    </row>
    <row r="89" spans="1:11" x14ac:dyDescent="0.25">
      <c r="D89" s="117"/>
    </row>
    <row r="90" spans="1:11" ht="31.5" customHeight="1" x14ac:dyDescent="0.25">
      <c r="A90" s="310" t="s">
        <v>147</v>
      </c>
      <c r="B90" s="310"/>
      <c r="C90" s="310"/>
      <c r="D90" s="310"/>
      <c r="E90" s="310"/>
      <c r="F90" s="310"/>
      <c r="G90" s="310"/>
      <c r="H90" s="310"/>
      <c r="I90" s="310"/>
      <c r="J90" s="310"/>
      <c r="K90" s="310"/>
    </row>
    <row r="91" spans="1:11" x14ac:dyDescent="0.25">
      <c r="D91" s="117"/>
    </row>
    <row r="92" spans="1:11" x14ac:dyDescent="0.25">
      <c r="B92" s="1" t="s">
        <v>148</v>
      </c>
      <c r="D92" s="117"/>
      <c r="E92" s="237">
        <f>D60/D58</f>
        <v>0.3333333333333332</v>
      </c>
    </row>
    <row r="93" spans="1:11" x14ac:dyDescent="0.25">
      <c r="D93" s="117"/>
    </row>
    <row r="94" spans="1:11" x14ac:dyDescent="0.25">
      <c r="A94" s="310" t="s">
        <v>149</v>
      </c>
      <c r="B94" s="310"/>
      <c r="C94" s="310"/>
      <c r="D94" s="310"/>
      <c r="E94" s="310"/>
      <c r="F94" s="310"/>
      <c r="G94" s="310"/>
      <c r="H94" s="310"/>
      <c r="I94" s="310"/>
      <c r="J94" s="310"/>
      <c r="K94" s="310"/>
    </row>
    <row r="95" spans="1:11" x14ac:dyDescent="0.25">
      <c r="D95" s="117"/>
    </row>
    <row r="96" spans="1:11" x14ac:dyDescent="0.25">
      <c r="B96" s="1" t="s">
        <v>288</v>
      </c>
      <c r="D96" s="117"/>
      <c r="E96" s="237">
        <f>D62/D58</f>
        <v>0.66666666666666685</v>
      </c>
    </row>
    <row r="97" spans="1:11" x14ac:dyDescent="0.25">
      <c r="D97" s="118"/>
    </row>
    <row r="98" spans="1:11" x14ac:dyDescent="0.25">
      <c r="A98" s="310" t="s">
        <v>150</v>
      </c>
      <c r="B98" s="310"/>
      <c r="C98" s="310"/>
      <c r="D98" s="310"/>
      <c r="E98" s="310"/>
      <c r="F98" s="310"/>
      <c r="G98" s="310"/>
      <c r="H98" s="310"/>
      <c r="I98" s="310"/>
      <c r="J98" s="310"/>
      <c r="K98" s="310"/>
    </row>
    <row r="99" spans="1:11" x14ac:dyDescent="0.25">
      <c r="D99" s="118"/>
    </row>
    <row r="100" spans="1:11" x14ac:dyDescent="0.25">
      <c r="B100" s="1" t="s">
        <v>0</v>
      </c>
      <c r="E100" s="238">
        <f>E92*D87</f>
        <v>55.000000000000043</v>
      </c>
    </row>
    <row r="101" spans="1:11" x14ac:dyDescent="0.25">
      <c r="B101" s="1" t="s">
        <v>213</v>
      </c>
      <c r="E101" s="238">
        <f>E96*D87</f>
        <v>110.00000000000016</v>
      </c>
    </row>
    <row r="103" spans="1:11" ht="31.5" customHeight="1" x14ac:dyDescent="0.25">
      <c r="A103" s="310" t="s">
        <v>221</v>
      </c>
      <c r="B103" s="310"/>
      <c r="C103" s="310"/>
      <c r="D103" s="310"/>
      <c r="E103" s="310"/>
      <c r="F103" s="310"/>
      <c r="G103" s="310"/>
      <c r="H103" s="310"/>
      <c r="I103" s="310"/>
      <c r="J103" s="310"/>
      <c r="K103" s="310"/>
    </row>
    <row r="104" spans="1:11" x14ac:dyDescent="0.25">
      <c r="A104" s="102"/>
      <c r="B104" s="102"/>
      <c r="C104" s="102"/>
      <c r="D104" s="102"/>
      <c r="E104" s="102"/>
      <c r="F104" s="102"/>
      <c r="G104" s="102"/>
      <c r="H104" s="102"/>
      <c r="I104" s="102"/>
      <c r="J104" s="102"/>
      <c r="K104" s="102"/>
    </row>
    <row r="105" spans="1:11" x14ac:dyDescent="0.25">
      <c r="A105" s="102"/>
      <c r="B105" s="103" t="s">
        <v>289</v>
      </c>
      <c r="C105" s="102"/>
      <c r="D105" s="239">
        <f>H65/D54</f>
        <v>3</v>
      </c>
      <c r="E105" s="104" t="s">
        <v>151</v>
      </c>
      <c r="F105" s="236">
        <f>D105</f>
        <v>3</v>
      </c>
      <c r="G105" s="102"/>
      <c r="H105" s="102"/>
      <c r="I105" s="102"/>
      <c r="J105" s="102"/>
    </row>
    <row r="107" spans="1:11" ht="31.5" customHeight="1" x14ac:dyDescent="0.25">
      <c r="A107" s="309" t="s">
        <v>309</v>
      </c>
      <c r="B107" s="310"/>
      <c r="C107" s="310"/>
      <c r="D107" s="310"/>
      <c r="E107" s="310"/>
      <c r="F107" s="310"/>
      <c r="G107" s="310"/>
      <c r="H107" s="310"/>
      <c r="I107" s="310"/>
      <c r="J107" s="310"/>
      <c r="K107" s="310"/>
    </row>
    <row r="109" spans="1:11" x14ac:dyDescent="0.25">
      <c r="B109" s="303" t="s">
        <v>139</v>
      </c>
      <c r="C109" s="304"/>
      <c r="D109" s="304"/>
      <c r="E109" s="304"/>
      <c r="F109" s="304"/>
      <c r="G109" s="304"/>
      <c r="H109" s="305"/>
    </row>
    <row r="110" spans="1:11" x14ac:dyDescent="0.25">
      <c r="B110" s="306" t="s">
        <v>152</v>
      </c>
      <c r="C110" s="307"/>
      <c r="D110" s="307"/>
      <c r="E110" s="307"/>
      <c r="F110" s="307"/>
      <c r="G110" s="307"/>
      <c r="H110" s="308"/>
    </row>
    <row r="111" spans="1:11" x14ac:dyDescent="0.25">
      <c r="B111" s="7" t="s">
        <v>34</v>
      </c>
      <c r="C111" s="6"/>
      <c r="D111" s="6"/>
      <c r="E111" s="6"/>
      <c r="F111" s="6" t="s">
        <v>33</v>
      </c>
      <c r="G111" s="20"/>
      <c r="H111" s="24"/>
    </row>
    <row r="112" spans="1:11" x14ac:dyDescent="0.25">
      <c r="B112" s="7" t="s">
        <v>32</v>
      </c>
      <c r="C112" s="6"/>
      <c r="D112" s="240">
        <f>H55/D54</f>
        <v>0.16</v>
      </c>
      <c r="E112" s="22"/>
      <c r="F112" s="6" t="s">
        <v>31</v>
      </c>
      <c r="G112" s="23"/>
      <c r="H112" s="244">
        <f>K55/D54</f>
        <v>0.3</v>
      </c>
    </row>
    <row r="113" spans="1:11" x14ac:dyDescent="0.25">
      <c r="B113" s="7" t="s">
        <v>30</v>
      </c>
      <c r="C113" s="6"/>
      <c r="D113" s="240">
        <f>H56/D54</f>
        <v>0.44</v>
      </c>
      <c r="E113" s="22"/>
      <c r="F113" s="6" t="s">
        <v>29</v>
      </c>
      <c r="G113" s="6"/>
      <c r="H113" s="255" t="s">
        <v>153</v>
      </c>
    </row>
    <row r="114" spans="1:11" x14ac:dyDescent="0.25">
      <c r="B114" s="7" t="s">
        <v>28</v>
      </c>
      <c r="C114" s="6"/>
      <c r="D114" s="241">
        <f>H57/D54</f>
        <v>0.6</v>
      </c>
      <c r="E114" s="22"/>
      <c r="F114" s="6" t="s">
        <v>27</v>
      </c>
      <c r="G114" s="6"/>
      <c r="H114" s="256" t="s">
        <v>153</v>
      </c>
    </row>
    <row r="115" spans="1:11" x14ac:dyDescent="0.25">
      <c r="B115" s="7" t="s">
        <v>27</v>
      </c>
      <c r="C115" s="6"/>
      <c r="D115" s="242">
        <f>H58/D54</f>
        <v>1.2</v>
      </c>
      <c r="E115" s="6"/>
      <c r="F115" s="6" t="s">
        <v>26</v>
      </c>
      <c r="G115" s="6"/>
      <c r="H115" s="256" t="s">
        <v>153</v>
      </c>
    </row>
    <row r="116" spans="1:11" x14ac:dyDescent="0.25">
      <c r="B116" s="7"/>
      <c r="C116" s="6"/>
      <c r="D116" s="240"/>
      <c r="E116" s="6"/>
      <c r="F116" s="6" t="s">
        <v>25</v>
      </c>
      <c r="G116" s="6"/>
      <c r="H116" s="257"/>
    </row>
    <row r="117" spans="1:11" x14ac:dyDescent="0.25">
      <c r="B117" s="7" t="s">
        <v>24</v>
      </c>
      <c r="C117" s="6"/>
      <c r="D117" s="240"/>
      <c r="E117" s="6"/>
      <c r="F117" s="6" t="s">
        <v>23</v>
      </c>
      <c r="G117" s="6"/>
      <c r="H117" s="257"/>
    </row>
    <row r="118" spans="1:11" x14ac:dyDescent="0.25">
      <c r="B118" s="7" t="s">
        <v>22</v>
      </c>
      <c r="C118" s="6"/>
      <c r="D118" s="241">
        <f>H61/D54</f>
        <v>1.8</v>
      </c>
      <c r="E118" s="6"/>
      <c r="F118" s="6" t="s">
        <v>21</v>
      </c>
      <c r="G118" s="6"/>
      <c r="H118" s="257" t="s">
        <v>153</v>
      </c>
    </row>
    <row r="119" spans="1:11" x14ac:dyDescent="0.25">
      <c r="B119" s="7"/>
      <c r="C119" s="6"/>
      <c r="D119" s="240"/>
      <c r="E119" s="6"/>
      <c r="F119" s="6" t="s">
        <v>20</v>
      </c>
      <c r="G119" s="6"/>
      <c r="H119" s="258" t="s">
        <v>153</v>
      </c>
    </row>
    <row r="120" spans="1:11" x14ac:dyDescent="0.25">
      <c r="B120" s="7"/>
      <c r="C120" s="6"/>
      <c r="D120" s="240"/>
      <c r="E120" s="6"/>
      <c r="F120" s="6" t="s">
        <v>19</v>
      </c>
      <c r="G120" s="6"/>
      <c r="H120" s="256" t="s">
        <v>153</v>
      </c>
    </row>
    <row r="121" spans="1:11" x14ac:dyDescent="0.25">
      <c r="B121" s="7"/>
      <c r="C121" s="6"/>
      <c r="D121" s="240"/>
      <c r="E121" s="6"/>
      <c r="F121" s="6"/>
      <c r="G121" s="6"/>
      <c r="H121" s="257"/>
    </row>
    <row r="122" spans="1:11" ht="16.5" thickBot="1" x14ac:dyDescent="0.3">
      <c r="B122" s="7" t="s">
        <v>18</v>
      </c>
      <c r="C122" s="6"/>
      <c r="D122" s="243">
        <f>H65/D54</f>
        <v>3</v>
      </c>
      <c r="E122" s="6"/>
      <c r="F122" s="6" t="s">
        <v>17</v>
      </c>
      <c r="G122" s="6"/>
      <c r="H122" s="259" t="s">
        <v>153</v>
      </c>
    </row>
    <row r="123" spans="1:11" ht="16.5" thickTop="1" x14ac:dyDescent="0.25">
      <c r="B123" s="4"/>
      <c r="C123" s="3"/>
      <c r="D123" s="119"/>
      <c r="E123" s="3"/>
      <c r="F123" s="3"/>
      <c r="G123" s="3"/>
      <c r="H123" s="120"/>
    </row>
    <row r="125" spans="1:11" ht="47.25" customHeight="1" x14ac:dyDescent="0.25">
      <c r="A125" s="310" t="s">
        <v>214</v>
      </c>
      <c r="B125" s="310"/>
      <c r="C125" s="310"/>
      <c r="D125" s="310"/>
      <c r="E125" s="310"/>
      <c r="F125" s="310"/>
      <c r="G125" s="310"/>
      <c r="H125" s="310"/>
      <c r="I125" s="310"/>
      <c r="J125" s="310"/>
      <c r="K125" s="310"/>
    </row>
    <row r="127" spans="1:11" x14ac:dyDescent="0.25">
      <c r="B127" s="303" t="s">
        <v>139</v>
      </c>
      <c r="C127" s="304"/>
      <c r="D127" s="304"/>
      <c r="E127" s="304"/>
      <c r="F127" s="304"/>
      <c r="G127" s="304"/>
      <c r="H127" s="305"/>
    </row>
    <row r="128" spans="1:11" x14ac:dyDescent="0.25">
      <c r="B128" s="306" t="s">
        <v>132</v>
      </c>
      <c r="C128" s="307"/>
      <c r="D128" s="307"/>
      <c r="E128" s="307"/>
      <c r="F128" s="307"/>
      <c r="G128" s="307"/>
      <c r="H128" s="308"/>
    </row>
    <row r="129" spans="1:11" x14ac:dyDescent="0.25">
      <c r="B129" s="7" t="s">
        <v>34</v>
      </c>
      <c r="C129" s="6"/>
      <c r="D129" s="6"/>
      <c r="E129" s="6"/>
      <c r="F129" s="6" t="s">
        <v>33</v>
      </c>
      <c r="G129" s="20"/>
      <c r="H129" s="24"/>
    </row>
    <row r="130" spans="1:11" x14ac:dyDescent="0.25">
      <c r="B130" s="7" t="s">
        <v>32</v>
      </c>
      <c r="C130" s="6"/>
      <c r="D130" s="250">
        <f>D112*$D$83</f>
        <v>200</v>
      </c>
      <c r="E130" s="22"/>
      <c r="F130" s="6" t="s">
        <v>31</v>
      </c>
      <c r="G130" s="23"/>
      <c r="H130" s="245">
        <f>H112*$D$83</f>
        <v>375</v>
      </c>
    </row>
    <row r="131" spans="1:11" x14ac:dyDescent="0.25">
      <c r="B131" s="7" t="s">
        <v>30</v>
      </c>
      <c r="C131" s="6"/>
      <c r="D131" s="251">
        <f>D113*$D$83</f>
        <v>550</v>
      </c>
      <c r="E131" s="22"/>
      <c r="F131" s="6" t="s">
        <v>29</v>
      </c>
      <c r="G131" s="6"/>
      <c r="H131" s="246">
        <f>K56</f>
        <v>100</v>
      </c>
    </row>
    <row r="132" spans="1:11" x14ac:dyDescent="0.25">
      <c r="B132" s="7" t="s">
        <v>28</v>
      </c>
      <c r="C132" s="6"/>
      <c r="D132" s="252">
        <f>D114*$D$83</f>
        <v>750</v>
      </c>
      <c r="E132" s="22"/>
      <c r="F132" s="6" t="s">
        <v>27</v>
      </c>
      <c r="G132" s="6"/>
      <c r="H132" s="247">
        <f>H130+H131</f>
        <v>475</v>
      </c>
    </row>
    <row r="133" spans="1:11" x14ac:dyDescent="0.25">
      <c r="B133" s="7" t="s">
        <v>27</v>
      </c>
      <c r="C133" s="6"/>
      <c r="D133" s="253">
        <f>D115*$D$83</f>
        <v>1500</v>
      </c>
      <c r="E133" s="6"/>
      <c r="F133" s="6" t="s">
        <v>26</v>
      </c>
      <c r="G133" s="6"/>
      <c r="H133" s="247">
        <f>K58</f>
        <v>800</v>
      </c>
    </row>
    <row r="134" spans="1:11" x14ac:dyDescent="0.25">
      <c r="B134" s="7"/>
      <c r="C134" s="6"/>
      <c r="D134" s="250"/>
      <c r="E134" s="6"/>
      <c r="F134" s="6" t="s">
        <v>25</v>
      </c>
      <c r="G134" s="6"/>
      <c r="H134" s="248"/>
    </row>
    <row r="135" spans="1:11" x14ac:dyDescent="0.25">
      <c r="B135" s="7" t="s">
        <v>24</v>
      </c>
      <c r="C135" s="6"/>
      <c r="D135" s="250"/>
      <c r="E135" s="6"/>
      <c r="F135" s="6" t="s">
        <v>23</v>
      </c>
      <c r="G135" s="6"/>
      <c r="H135" s="248"/>
    </row>
    <row r="136" spans="1:11" x14ac:dyDescent="0.25">
      <c r="B136" s="7" t="s">
        <v>22</v>
      </c>
      <c r="C136" s="6"/>
      <c r="D136" s="254">
        <f>D118*$D$83</f>
        <v>2250</v>
      </c>
      <c r="E136" s="6"/>
      <c r="F136" s="6" t="s">
        <v>21</v>
      </c>
      <c r="G136" s="6"/>
      <c r="H136" s="248">
        <f>K61</f>
        <v>800</v>
      </c>
    </row>
    <row r="137" spans="1:11" x14ac:dyDescent="0.25">
      <c r="B137" s="7"/>
      <c r="C137" s="6"/>
      <c r="D137" s="250"/>
      <c r="E137" s="6"/>
      <c r="F137" s="6" t="s">
        <v>20</v>
      </c>
      <c r="G137" s="6"/>
      <c r="H137" s="246">
        <f>K62+E101</f>
        <v>1110.0000000000002</v>
      </c>
    </row>
    <row r="138" spans="1:11" x14ac:dyDescent="0.25">
      <c r="B138" s="7"/>
      <c r="C138" s="6"/>
      <c r="D138" s="250"/>
      <c r="E138" s="6"/>
      <c r="F138" s="6" t="s">
        <v>19</v>
      </c>
      <c r="G138" s="6"/>
      <c r="H138" s="247">
        <f>H136+H137</f>
        <v>1910.0000000000002</v>
      </c>
    </row>
    <row r="139" spans="1:11" x14ac:dyDescent="0.25">
      <c r="B139" s="7"/>
      <c r="C139" s="6"/>
      <c r="D139" s="250"/>
      <c r="E139" s="6"/>
      <c r="F139" s="6"/>
      <c r="G139" s="6"/>
      <c r="H139" s="248"/>
    </row>
    <row r="140" spans="1:11" ht="16.5" thickBot="1" x14ac:dyDescent="0.3">
      <c r="B140" s="7" t="s">
        <v>18</v>
      </c>
      <c r="C140" s="6"/>
      <c r="D140" s="260">
        <f>D133+D136</f>
        <v>3750</v>
      </c>
      <c r="E140" s="6"/>
      <c r="F140" s="6" t="s">
        <v>17</v>
      </c>
      <c r="G140" s="6"/>
      <c r="H140" s="249">
        <f>H132+H133+H138</f>
        <v>3185</v>
      </c>
    </row>
    <row r="141" spans="1:11" ht="16.5" thickTop="1" x14ac:dyDescent="0.25">
      <c r="B141" s="4"/>
      <c r="C141" s="3"/>
      <c r="D141" s="121"/>
      <c r="E141" s="3"/>
      <c r="F141" s="3"/>
      <c r="G141" s="3"/>
      <c r="H141" s="120"/>
    </row>
    <row r="143" spans="1:11" ht="31.5" customHeight="1" x14ac:dyDescent="0.25">
      <c r="A143" s="310" t="s">
        <v>154</v>
      </c>
      <c r="B143" s="310"/>
      <c r="C143" s="310"/>
      <c r="D143" s="310"/>
      <c r="E143" s="310"/>
      <c r="F143" s="310"/>
      <c r="G143" s="310"/>
      <c r="H143" s="310"/>
      <c r="I143" s="310"/>
      <c r="J143" s="310"/>
      <c r="K143" s="310"/>
    </row>
    <row r="145" spans="1:11" x14ac:dyDescent="0.25">
      <c r="B145" s="1" t="s">
        <v>290</v>
      </c>
      <c r="E145" s="238">
        <f>D140-H140</f>
        <v>565</v>
      </c>
    </row>
    <row r="147" spans="1:11" ht="47.25" customHeight="1" x14ac:dyDescent="0.25">
      <c r="A147" s="310" t="s">
        <v>155</v>
      </c>
      <c r="B147" s="310"/>
      <c r="C147" s="310"/>
      <c r="D147" s="310"/>
      <c r="E147" s="310"/>
      <c r="F147" s="310"/>
      <c r="G147" s="310"/>
      <c r="H147" s="310"/>
      <c r="I147" s="310"/>
      <c r="J147" s="310"/>
      <c r="K147" s="310"/>
    </row>
    <row r="149" spans="1:11" x14ac:dyDescent="0.25">
      <c r="B149" s="1" t="s">
        <v>291</v>
      </c>
      <c r="E149" s="238">
        <f>D133-H58</f>
        <v>300</v>
      </c>
    </row>
    <row r="150" spans="1:11" x14ac:dyDescent="0.25">
      <c r="B150" s="1" t="s">
        <v>292</v>
      </c>
      <c r="E150" s="238">
        <f>H132-K57</f>
        <v>75</v>
      </c>
    </row>
    <row r="152" spans="1:11" x14ac:dyDescent="0.25">
      <c r="A152" s="310" t="s">
        <v>156</v>
      </c>
      <c r="B152" s="310"/>
      <c r="C152" s="310"/>
      <c r="D152" s="310"/>
      <c r="E152" s="310"/>
      <c r="F152" s="310"/>
      <c r="G152" s="310"/>
      <c r="H152" s="310"/>
      <c r="I152" s="310"/>
      <c r="J152" s="310"/>
      <c r="K152" s="310"/>
    </row>
    <row r="154" spans="1:11" x14ac:dyDescent="0.25">
      <c r="B154" s="1" t="s">
        <v>293</v>
      </c>
      <c r="E154" s="238">
        <f>E149-E150</f>
        <v>225</v>
      </c>
    </row>
    <row r="155" spans="1:11" x14ac:dyDescent="0.25">
      <c r="B155" s="1" t="s">
        <v>294</v>
      </c>
      <c r="E155" s="238">
        <f>E145-E154</f>
        <v>340</v>
      </c>
    </row>
    <row r="156" spans="1:11" x14ac:dyDescent="0.25">
      <c r="E156" s="112"/>
    </row>
    <row r="157" spans="1:11" x14ac:dyDescent="0.25">
      <c r="A157" s="310" t="s">
        <v>157</v>
      </c>
      <c r="B157" s="310"/>
      <c r="C157" s="310"/>
      <c r="D157" s="310"/>
      <c r="E157" s="310"/>
      <c r="F157" s="310"/>
      <c r="G157" s="310"/>
      <c r="H157" s="310"/>
      <c r="I157" s="310"/>
      <c r="J157" s="310"/>
      <c r="K157" s="310"/>
    </row>
    <row r="159" spans="1:11" x14ac:dyDescent="0.25">
      <c r="B159" s="303" t="s">
        <v>139</v>
      </c>
      <c r="C159" s="304"/>
      <c r="D159" s="304"/>
      <c r="E159" s="304"/>
      <c r="F159" s="304"/>
      <c r="G159" s="304"/>
      <c r="H159" s="305"/>
    </row>
    <row r="160" spans="1:11" x14ac:dyDescent="0.25">
      <c r="B160" s="306" t="s">
        <v>132</v>
      </c>
      <c r="C160" s="307"/>
      <c r="D160" s="307"/>
      <c r="E160" s="307"/>
      <c r="F160" s="307"/>
      <c r="G160" s="307"/>
      <c r="H160" s="308"/>
    </row>
    <row r="161" spans="1:11" x14ac:dyDescent="0.25">
      <c r="B161" s="7" t="s">
        <v>34</v>
      </c>
      <c r="C161" s="6"/>
      <c r="D161" s="6"/>
      <c r="E161" s="6"/>
      <c r="F161" s="6" t="s">
        <v>33</v>
      </c>
      <c r="G161" s="20"/>
      <c r="H161" s="24"/>
    </row>
    <row r="162" spans="1:11" x14ac:dyDescent="0.25">
      <c r="B162" s="7" t="s">
        <v>32</v>
      </c>
      <c r="C162" s="6"/>
      <c r="D162" s="250">
        <f>D130</f>
        <v>200</v>
      </c>
      <c r="E162" s="22"/>
      <c r="F162" s="6" t="s">
        <v>31</v>
      </c>
      <c r="G162" s="23"/>
      <c r="H162" s="245">
        <f>H130</f>
        <v>375</v>
      </c>
    </row>
    <row r="163" spans="1:11" x14ac:dyDescent="0.25">
      <c r="B163" s="7" t="s">
        <v>30</v>
      </c>
      <c r="C163" s="6"/>
      <c r="D163" s="251">
        <f>D131</f>
        <v>550</v>
      </c>
      <c r="E163" s="22"/>
      <c r="F163" s="6" t="s">
        <v>29</v>
      </c>
      <c r="G163" s="6"/>
      <c r="H163" s="246">
        <f>H131+E154</f>
        <v>325</v>
      </c>
    </row>
    <row r="164" spans="1:11" x14ac:dyDescent="0.25">
      <c r="B164" s="7" t="s">
        <v>28</v>
      </c>
      <c r="C164" s="6"/>
      <c r="D164" s="252">
        <f>D132</f>
        <v>750</v>
      </c>
      <c r="E164" s="22"/>
      <c r="F164" s="6" t="s">
        <v>27</v>
      </c>
      <c r="G164" s="6"/>
      <c r="H164" s="247">
        <f>H162+H163</f>
        <v>700</v>
      </c>
    </row>
    <row r="165" spans="1:11" x14ac:dyDescent="0.25">
      <c r="B165" s="7" t="s">
        <v>27</v>
      </c>
      <c r="C165" s="6"/>
      <c r="D165" s="253">
        <f>D162+D163+D164</f>
        <v>1500</v>
      </c>
      <c r="E165" s="6"/>
      <c r="F165" s="6" t="s">
        <v>26</v>
      </c>
      <c r="G165" s="6"/>
      <c r="H165" s="247">
        <f>H133+E155</f>
        <v>1140</v>
      </c>
    </row>
    <row r="166" spans="1:11" x14ac:dyDescent="0.25">
      <c r="B166" s="7"/>
      <c r="C166" s="6"/>
      <c r="D166" s="250"/>
      <c r="E166" s="6"/>
      <c r="F166" s="6" t="s">
        <v>25</v>
      </c>
      <c r="G166" s="6"/>
      <c r="H166" s="248"/>
    </row>
    <row r="167" spans="1:11" x14ac:dyDescent="0.25">
      <c r="B167" s="7" t="s">
        <v>24</v>
      </c>
      <c r="C167" s="6"/>
      <c r="D167" s="250"/>
      <c r="E167" s="6"/>
      <c r="F167" s="6" t="s">
        <v>23</v>
      </c>
      <c r="G167" s="6"/>
      <c r="H167" s="248"/>
    </row>
    <row r="168" spans="1:11" x14ac:dyDescent="0.25">
      <c r="B168" s="7" t="s">
        <v>22</v>
      </c>
      <c r="C168" s="6"/>
      <c r="D168" s="254">
        <f>D136</f>
        <v>2250</v>
      </c>
      <c r="E168" s="6"/>
      <c r="F168" s="6" t="s">
        <v>21</v>
      </c>
      <c r="G168" s="6"/>
      <c r="H168" s="248">
        <f>H136</f>
        <v>800</v>
      </c>
    </row>
    <row r="169" spans="1:11" x14ac:dyDescent="0.25">
      <c r="B169" s="7"/>
      <c r="C169" s="6"/>
      <c r="D169" s="250"/>
      <c r="E169" s="6"/>
      <c r="F169" s="6" t="s">
        <v>20</v>
      </c>
      <c r="G169" s="6"/>
      <c r="H169" s="246">
        <f>H137</f>
        <v>1110.0000000000002</v>
      </c>
    </row>
    <row r="170" spans="1:11" x14ac:dyDescent="0.25">
      <c r="B170" s="7"/>
      <c r="C170" s="6"/>
      <c r="D170" s="250"/>
      <c r="E170" s="6"/>
      <c r="F170" s="6" t="s">
        <v>19</v>
      </c>
      <c r="G170" s="6"/>
      <c r="H170" s="247">
        <f>H168+H169</f>
        <v>1910.0000000000002</v>
      </c>
    </row>
    <row r="171" spans="1:11" x14ac:dyDescent="0.25">
      <c r="B171" s="7"/>
      <c r="C171" s="6"/>
      <c r="D171" s="250"/>
      <c r="E171" s="6"/>
      <c r="F171" s="6"/>
      <c r="G171" s="6"/>
      <c r="H171" s="248"/>
    </row>
    <row r="172" spans="1:11" ht="16.5" thickBot="1" x14ac:dyDescent="0.3">
      <c r="B172" s="7" t="s">
        <v>18</v>
      </c>
      <c r="C172" s="6"/>
      <c r="D172" s="260">
        <f>D165+D168</f>
        <v>3750</v>
      </c>
      <c r="E172" s="6"/>
      <c r="F172" s="6" t="s">
        <v>17</v>
      </c>
      <c r="G172" s="6"/>
      <c r="H172" s="249">
        <f>H164+H165+H170</f>
        <v>3750</v>
      </c>
    </row>
    <row r="173" spans="1:11" ht="16.5" thickTop="1" x14ac:dyDescent="0.25">
      <c r="B173" s="4"/>
      <c r="C173" s="3"/>
      <c r="D173" s="121"/>
      <c r="E173" s="3"/>
      <c r="F173" s="3"/>
      <c r="G173" s="3"/>
      <c r="H173" s="120"/>
    </row>
    <row r="175" spans="1:11" ht="31.5" customHeight="1" x14ac:dyDescent="0.25">
      <c r="A175" s="310" t="s">
        <v>158</v>
      </c>
      <c r="B175" s="310"/>
      <c r="C175" s="310"/>
      <c r="D175" s="310"/>
      <c r="E175" s="310"/>
      <c r="F175" s="310"/>
      <c r="G175" s="310"/>
      <c r="H175" s="310"/>
      <c r="I175" s="310"/>
      <c r="J175" s="310"/>
      <c r="K175" s="310"/>
    </row>
    <row r="176" spans="1:11" x14ac:dyDescent="0.25">
      <c r="A176" s="102"/>
      <c r="B176" s="102"/>
      <c r="C176" s="102"/>
      <c r="D176" s="102"/>
      <c r="E176" s="102"/>
      <c r="F176" s="102"/>
      <c r="G176" s="102"/>
      <c r="H176" s="102"/>
      <c r="I176" s="102"/>
      <c r="J176" s="102"/>
      <c r="K176" s="102"/>
    </row>
    <row r="177" spans="1:11" x14ac:dyDescent="0.25">
      <c r="B177" s="1" t="s">
        <v>295</v>
      </c>
      <c r="D177" s="233">
        <v>0.9</v>
      </c>
    </row>
    <row r="178" spans="1:11" x14ac:dyDescent="0.25">
      <c r="C178" s="110"/>
    </row>
    <row r="179" spans="1:11" x14ac:dyDescent="0.25">
      <c r="A179" s="310" t="s">
        <v>159</v>
      </c>
      <c r="B179" s="310"/>
      <c r="C179" s="310"/>
      <c r="D179" s="310"/>
      <c r="E179" s="310"/>
      <c r="F179" s="310"/>
      <c r="G179" s="310"/>
      <c r="H179" s="310"/>
      <c r="I179" s="310"/>
      <c r="J179" s="310"/>
      <c r="K179" s="310"/>
    </row>
    <row r="181" spans="1:11" x14ac:dyDescent="0.25">
      <c r="B181" s="1" t="s">
        <v>168</v>
      </c>
    </row>
    <row r="182" spans="1:11" x14ac:dyDescent="0.25">
      <c r="B182" s="1" t="s">
        <v>160</v>
      </c>
      <c r="D182" s="261">
        <f>D54/D177</f>
        <v>1111.1111111111111</v>
      </c>
    </row>
    <row r="184" spans="1:11" x14ac:dyDescent="0.25">
      <c r="A184" s="310" t="s">
        <v>161</v>
      </c>
      <c r="B184" s="310"/>
      <c r="C184" s="310"/>
      <c r="D184" s="310"/>
      <c r="E184" s="310"/>
      <c r="F184" s="310"/>
      <c r="G184" s="310"/>
      <c r="H184" s="310"/>
      <c r="I184" s="310"/>
      <c r="J184" s="310"/>
      <c r="K184" s="310"/>
    </row>
    <row r="185" spans="1:11" x14ac:dyDescent="0.25">
      <c r="F185" s="122"/>
    </row>
    <row r="186" spans="1:11" x14ac:dyDescent="0.25">
      <c r="B186" s="1" t="s">
        <v>296</v>
      </c>
      <c r="F186" s="262">
        <f>(D182-D54)/D54</f>
        <v>0.11111111111111109</v>
      </c>
    </row>
    <row r="187" spans="1:11" x14ac:dyDescent="0.25">
      <c r="F187" s="122"/>
      <c r="G187" s="122"/>
    </row>
    <row r="188" spans="1:11" x14ac:dyDescent="0.25">
      <c r="A188" s="310" t="s">
        <v>162</v>
      </c>
      <c r="B188" s="310"/>
      <c r="C188" s="310"/>
      <c r="D188" s="310"/>
      <c r="E188" s="310"/>
      <c r="F188" s="310"/>
      <c r="G188" s="310"/>
      <c r="H188" s="310"/>
      <c r="I188" s="310"/>
      <c r="J188" s="310"/>
      <c r="K188" s="310"/>
    </row>
    <row r="190" spans="1:11" x14ac:dyDescent="0.25">
      <c r="B190" s="303" t="s">
        <v>139</v>
      </c>
      <c r="C190" s="304"/>
      <c r="D190" s="304"/>
      <c r="E190" s="304"/>
      <c r="F190" s="304"/>
      <c r="G190" s="304"/>
      <c r="H190" s="305"/>
    </row>
    <row r="191" spans="1:11" x14ac:dyDescent="0.25">
      <c r="B191" s="306" t="s">
        <v>132</v>
      </c>
      <c r="C191" s="307"/>
      <c r="D191" s="307"/>
      <c r="E191" s="307"/>
      <c r="F191" s="307"/>
      <c r="G191" s="307"/>
      <c r="H191" s="308"/>
    </row>
    <row r="192" spans="1:11" x14ac:dyDescent="0.25">
      <c r="B192" s="7" t="s">
        <v>34</v>
      </c>
      <c r="C192" s="6"/>
      <c r="D192" s="6"/>
      <c r="E192" s="6"/>
      <c r="F192" s="6" t="s">
        <v>33</v>
      </c>
      <c r="G192" s="20"/>
      <c r="H192" s="24"/>
    </row>
    <row r="193" spans="1:8" x14ac:dyDescent="0.25">
      <c r="B193" s="7" t="s">
        <v>32</v>
      </c>
      <c r="C193" s="6"/>
      <c r="D193" s="250">
        <f>D162</f>
        <v>200</v>
      </c>
      <c r="E193" s="22"/>
      <c r="F193" s="6" t="s">
        <v>31</v>
      </c>
      <c r="G193" s="23"/>
      <c r="H193" s="245">
        <f>H130</f>
        <v>375</v>
      </c>
    </row>
    <row r="194" spans="1:8" x14ac:dyDescent="0.25">
      <c r="B194" s="7" t="s">
        <v>30</v>
      </c>
      <c r="C194" s="6"/>
      <c r="D194" s="251">
        <f>D163</f>
        <v>550</v>
      </c>
      <c r="E194" s="22"/>
      <c r="F194" s="6" t="s">
        <v>29</v>
      </c>
      <c r="G194" s="6"/>
      <c r="H194" s="246">
        <f>H131</f>
        <v>100</v>
      </c>
    </row>
    <row r="195" spans="1:8" x14ac:dyDescent="0.25">
      <c r="B195" s="7" t="s">
        <v>28</v>
      </c>
      <c r="C195" s="6"/>
      <c r="D195" s="252">
        <f>D164</f>
        <v>750</v>
      </c>
      <c r="E195" s="22"/>
      <c r="F195" s="6" t="s">
        <v>27</v>
      </c>
      <c r="G195" s="6"/>
      <c r="H195" s="247">
        <f>H193+H194</f>
        <v>475</v>
      </c>
    </row>
    <row r="196" spans="1:8" x14ac:dyDescent="0.25">
      <c r="B196" s="7" t="s">
        <v>27</v>
      </c>
      <c r="C196" s="6"/>
      <c r="D196" s="253">
        <f>D193+D194+D195</f>
        <v>1500</v>
      </c>
      <c r="E196" s="6"/>
      <c r="F196" s="6" t="s">
        <v>26</v>
      </c>
      <c r="G196" s="6"/>
      <c r="H196" s="247">
        <f>H133</f>
        <v>800</v>
      </c>
    </row>
    <row r="197" spans="1:8" x14ac:dyDescent="0.25">
      <c r="B197" s="7"/>
      <c r="C197" s="6"/>
      <c r="D197" s="250"/>
      <c r="E197" s="6"/>
      <c r="F197" s="6" t="s">
        <v>25</v>
      </c>
      <c r="G197" s="6"/>
      <c r="H197" s="248"/>
    </row>
    <row r="198" spans="1:8" x14ac:dyDescent="0.25">
      <c r="B198" s="7" t="s">
        <v>24</v>
      </c>
      <c r="C198" s="6"/>
      <c r="D198" s="250"/>
      <c r="E198" s="6"/>
      <c r="F198" s="6" t="s">
        <v>23</v>
      </c>
      <c r="G198" s="6"/>
      <c r="H198" s="248"/>
    </row>
    <row r="199" spans="1:8" x14ac:dyDescent="0.25">
      <c r="B199" s="7" t="s">
        <v>22</v>
      </c>
      <c r="C199" s="6"/>
      <c r="D199" s="254">
        <f>H61</f>
        <v>1800</v>
      </c>
      <c r="E199" s="6"/>
      <c r="F199" s="6" t="s">
        <v>21</v>
      </c>
      <c r="G199" s="6"/>
      <c r="H199" s="248">
        <f>H136</f>
        <v>800</v>
      </c>
    </row>
    <row r="200" spans="1:8" x14ac:dyDescent="0.25">
      <c r="B200" s="7"/>
      <c r="C200" s="6"/>
      <c r="D200" s="250"/>
      <c r="E200" s="6"/>
      <c r="F200" s="6" t="s">
        <v>20</v>
      </c>
      <c r="G200" s="6"/>
      <c r="H200" s="246">
        <f>H137</f>
        <v>1110.0000000000002</v>
      </c>
    </row>
    <row r="201" spans="1:8" x14ac:dyDescent="0.25">
      <c r="B201" s="7"/>
      <c r="C201" s="6"/>
      <c r="D201" s="250"/>
      <c r="E201" s="6"/>
      <c r="F201" s="6" t="s">
        <v>19</v>
      </c>
      <c r="G201" s="6"/>
      <c r="H201" s="247">
        <f>H199+H200</f>
        <v>1910.0000000000002</v>
      </c>
    </row>
    <row r="202" spans="1:8" x14ac:dyDescent="0.25">
      <c r="B202" s="7"/>
      <c r="C202" s="6"/>
      <c r="D202" s="250"/>
      <c r="E202" s="6"/>
      <c r="F202" s="6"/>
      <c r="G202" s="6"/>
      <c r="H202" s="248"/>
    </row>
    <row r="203" spans="1:8" ht="16.5" thickBot="1" x14ac:dyDescent="0.3">
      <c r="B203" s="7" t="s">
        <v>18</v>
      </c>
      <c r="C203" s="6"/>
      <c r="D203" s="260">
        <f>D196+D199</f>
        <v>3300</v>
      </c>
      <c r="E203" s="6"/>
      <c r="F203" s="6" t="s">
        <v>17</v>
      </c>
      <c r="G203" s="6"/>
      <c r="H203" s="249">
        <f>H195+H196+H201</f>
        <v>3185</v>
      </c>
    </row>
    <row r="204" spans="1:8" ht="16.5" thickTop="1" x14ac:dyDescent="0.25">
      <c r="B204" s="4"/>
      <c r="C204" s="3"/>
      <c r="D204" s="121"/>
      <c r="E204" s="3"/>
      <c r="F204" s="3"/>
      <c r="G204" s="3"/>
      <c r="H204" s="120"/>
    </row>
    <row r="206" spans="1:8" x14ac:dyDescent="0.25">
      <c r="A206" s="1" t="s">
        <v>163</v>
      </c>
    </row>
    <row r="208" spans="1:8" x14ac:dyDescent="0.25">
      <c r="B208" s="1" t="s">
        <v>297</v>
      </c>
      <c r="C208" s="238">
        <f>D203-H203</f>
        <v>115</v>
      </c>
    </row>
    <row r="210" spans="1:11" ht="31.5" customHeight="1" x14ac:dyDescent="0.25">
      <c r="A210" s="310" t="s">
        <v>164</v>
      </c>
      <c r="B210" s="310"/>
      <c r="C210" s="310"/>
      <c r="D210" s="310"/>
      <c r="E210" s="310"/>
      <c r="F210" s="310"/>
      <c r="G210" s="310"/>
      <c r="H210" s="310"/>
      <c r="I210" s="310"/>
      <c r="J210" s="310"/>
      <c r="K210" s="310"/>
    </row>
    <row r="212" spans="1:11" x14ac:dyDescent="0.25">
      <c r="B212" s="1" t="s">
        <v>298</v>
      </c>
      <c r="E212" s="263">
        <f>H61/D182</f>
        <v>1.62</v>
      </c>
    </row>
    <row r="214" spans="1:11" x14ac:dyDescent="0.25">
      <c r="A214" s="1" t="s">
        <v>165</v>
      </c>
      <c r="G214" s="264">
        <f>E212*D83</f>
        <v>2025.0000000000002</v>
      </c>
    </row>
    <row r="215" spans="1:11" x14ac:dyDescent="0.25">
      <c r="J215" s="123"/>
    </row>
    <row r="216" spans="1:11" ht="47.25" customHeight="1" x14ac:dyDescent="0.25">
      <c r="A216" s="310" t="s">
        <v>166</v>
      </c>
      <c r="B216" s="310"/>
      <c r="C216" s="310"/>
      <c r="D216" s="310"/>
      <c r="E216" s="310"/>
      <c r="F216" s="310"/>
      <c r="G216" s="310"/>
      <c r="H216" s="310"/>
      <c r="I216" s="310"/>
      <c r="J216" s="310"/>
      <c r="K216" s="310"/>
    </row>
    <row r="218" spans="1:11" x14ac:dyDescent="0.25">
      <c r="B218" s="303" t="s">
        <v>139</v>
      </c>
      <c r="C218" s="304"/>
      <c r="D218" s="304"/>
      <c r="E218" s="304"/>
      <c r="F218" s="304"/>
      <c r="G218" s="304"/>
      <c r="H218" s="305"/>
    </row>
    <row r="219" spans="1:11" x14ac:dyDescent="0.25">
      <c r="B219" s="306" t="s">
        <v>132</v>
      </c>
      <c r="C219" s="307"/>
      <c r="D219" s="307"/>
      <c r="E219" s="307"/>
      <c r="F219" s="307"/>
      <c r="G219" s="307"/>
      <c r="H219" s="308"/>
    </row>
    <row r="220" spans="1:11" x14ac:dyDescent="0.25">
      <c r="B220" s="7" t="s">
        <v>34</v>
      </c>
      <c r="C220" s="6"/>
      <c r="D220" s="6"/>
      <c r="E220" s="6"/>
      <c r="F220" s="6" t="s">
        <v>33</v>
      </c>
      <c r="G220" s="20"/>
      <c r="H220" s="24"/>
    </row>
    <row r="221" spans="1:11" x14ac:dyDescent="0.25">
      <c r="B221" s="7" t="s">
        <v>32</v>
      </c>
      <c r="C221" s="6"/>
      <c r="D221" s="250">
        <f>D193</f>
        <v>200</v>
      </c>
      <c r="E221" s="22"/>
      <c r="F221" s="6" t="s">
        <v>31</v>
      </c>
      <c r="G221" s="23"/>
      <c r="H221" s="245">
        <f>H193</f>
        <v>375</v>
      </c>
    </row>
    <row r="222" spans="1:11" x14ac:dyDescent="0.25">
      <c r="B222" s="7" t="s">
        <v>30</v>
      </c>
      <c r="C222" s="6"/>
      <c r="D222" s="251">
        <f>D194</f>
        <v>550</v>
      </c>
      <c r="E222" s="22"/>
      <c r="F222" s="6" t="s">
        <v>29</v>
      </c>
      <c r="G222" s="6"/>
      <c r="H222" s="246">
        <f>H194</f>
        <v>100</v>
      </c>
    </row>
    <row r="223" spans="1:11" x14ac:dyDescent="0.25">
      <c r="B223" s="7" t="s">
        <v>28</v>
      </c>
      <c r="C223" s="6"/>
      <c r="D223" s="252">
        <f>D195</f>
        <v>750</v>
      </c>
      <c r="E223" s="22"/>
      <c r="F223" s="6" t="s">
        <v>27</v>
      </c>
      <c r="G223" s="6"/>
      <c r="H223" s="247">
        <f>SUM(H221:H222)</f>
        <v>475</v>
      </c>
    </row>
    <row r="224" spans="1:11" x14ac:dyDescent="0.25">
      <c r="B224" s="7" t="s">
        <v>27</v>
      </c>
      <c r="C224" s="6"/>
      <c r="D224" s="253">
        <f>D221+D222+D223</f>
        <v>1500</v>
      </c>
      <c r="E224" s="6"/>
      <c r="F224" s="6" t="s">
        <v>26</v>
      </c>
      <c r="G224" s="6"/>
      <c r="H224" s="247">
        <f>H196</f>
        <v>800</v>
      </c>
    </row>
    <row r="225" spans="1:8" x14ac:dyDescent="0.25">
      <c r="B225" s="7"/>
      <c r="C225" s="6"/>
      <c r="D225" s="250"/>
      <c r="E225" s="6"/>
      <c r="F225" s="6" t="s">
        <v>25</v>
      </c>
      <c r="G225" s="6"/>
      <c r="H225" s="248"/>
    </row>
    <row r="226" spans="1:8" x14ac:dyDescent="0.25">
      <c r="B226" s="7" t="s">
        <v>24</v>
      </c>
      <c r="C226" s="6"/>
      <c r="D226" s="250"/>
      <c r="E226" s="6"/>
      <c r="F226" s="6" t="s">
        <v>23</v>
      </c>
      <c r="G226" s="6"/>
      <c r="H226" s="248"/>
    </row>
    <row r="227" spans="1:8" x14ac:dyDescent="0.25">
      <c r="B227" s="7" t="s">
        <v>22</v>
      </c>
      <c r="C227" s="6"/>
      <c r="D227" s="254">
        <f>IF(D182&gt;D83,H61,G214)</f>
        <v>2025.0000000000002</v>
      </c>
      <c r="E227" s="6"/>
      <c r="F227" s="6" t="s">
        <v>21</v>
      </c>
      <c r="G227" s="6"/>
      <c r="H227" s="248">
        <f>H199</f>
        <v>800</v>
      </c>
    </row>
    <row r="228" spans="1:8" x14ac:dyDescent="0.25">
      <c r="B228" s="7"/>
      <c r="C228" s="6"/>
      <c r="D228" s="250"/>
      <c r="E228" s="6"/>
      <c r="F228" s="6" t="s">
        <v>20</v>
      </c>
      <c r="G228" s="6"/>
      <c r="H228" s="246">
        <f>H200</f>
        <v>1110.0000000000002</v>
      </c>
    </row>
    <row r="229" spans="1:8" x14ac:dyDescent="0.25">
      <c r="B229" s="7"/>
      <c r="C229" s="6"/>
      <c r="D229" s="250"/>
      <c r="E229" s="6"/>
      <c r="F229" s="6" t="s">
        <v>19</v>
      </c>
      <c r="G229" s="6"/>
      <c r="H229" s="247">
        <f>H227+H228</f>
        <v>1910.0000000000002</v>
      </c>
    </row>
    <row r="230" spans="1:8" x14ac:dyDescent="0.25">
      <c r="B230" s="7"/>
      <c r="C230" s="6"/>
      <c r="D230" s="250"/>
      <c r="E230" s="6"/>
      <c r="F230" s="6"/>
      <c r="G230" s="6"/>
      <c r="H230" s="248"/>
    </row>
    <row r="231" spans="1:8" ht="16.5" thickBot="1" x14ac:dyDescent="0.3">
      <c r="B231" s="7" t="s">
        <v>18</v>
      </c>
      <c r="C231" s="6"/>
      <c r="D231" s="260">
        <f>D224+D227</f>
        <v>3525</v>
      </c>
      <c r="E231" s="6"/>
      <c r="F231" s="6" t="s">
        <v>17</v>
      </c>
      <c r="G231" s="6"/>
      <c r="H231" s="249">
        <f>H223+H224+H229</f>
        <v>3185</v>
      </c>
    </row>
    <row r="232" spans="1:8" ht="16.5" thickTop="1" x14ac:dyDescent="0.25">
      <c r="B232" s="4"/>
      <c r="C232" s="3"/>
      <c r="D232" s="121"/>
      <c r="E232" s="3"/>
      <c r="F232" s="3"/>
      <c r="G232" s="3"/>
      <c r="H232" s="120"/>
    </row>
    <row r="234" spans="1:8" x14ac:dyDescent="0.25">
      <c r="A234" s="1" t="s">
        <v>167</v>
      </c>
      <c r="C234" s="238">
        <f>D231-H231</f>
        <v>340</v>
      </c>
    </row>
    <row r="244" spans="1:11" x14ac:dyDescent="0.25">
      <c r="A244" s="85"/>
      <c r="B244" s="85"/>
      <c r="C244" s="85"/>
      <c r="D244" s="85"/>
      <c r="E244" s="85"/>
      <c r="F244" s="85"/>
      <c r="G244" s="85"/>
      <c r="H244" s="85"/>
      <c r="I244" s="85"/>
      <c r="J244" s="85"/>
      <c r="K244" s="85"/>
    </row>
    <row r="245" spans="1:11" x14ac:dyDescent="0.25">
      <c r="A245" s="85"/>
      <c r="B245" s="85"/>
      <c r="C245" s="85"/>
      <c r="D245" s="85"/>
      <c r="E245" s="85"/>
      <c r="F245" s="85"/>
      <c r="G245" s="85"/>
      <c r="H245" s="85"/>
      <c r="I245" s="85"/>
      <c r="J245" s="85"/>
      <c r="K245" s="85"/>
    </row>
    <row r="246" spans="1:11" x14ac:dyDescent="0.25">
      <c r="A246" s="85"/>
      <c r="B246" s="85"/>
      <c r="C246" s="85"/>
      <c r="D246" s="85"/>
      <c r="E246" s="85"/>
      <c r="F246" s="85"/>
      <c r="G246" s="85"/>
      <c r="H246" s="85"/>
      <c r="I246" s="85"/>
      <c r="J246" s="85"/>
      <c r="K246" s="85"/>
    </row>
    <row r="247" spans="1:11" x14ac:dyDescent="0.25">
      <c r="A247" s="85"/>
      <c r="B247" s="85"/>
      <c r="C247" s="85"/>
      <c r="D247" s="85"/>
      <c r="E247" s="85"/>
      <c r="F247" s="85"/>
      <c r="G247" s="85"/>
      <c r="H247" s="85"/>
      <c r="I247" s="85"/>
      <c r="J247" s="85"/>
      <c r="K247" s="85"/>
    </row>
    <row r="248" spans="1:11" x14ac:dyDescent="0.25">
      <c r="A248" s="85"/>
      <c r="B248" s="85"/>
      <c r="C248" s="85"/>
      <c r="D248" s="85"/>
      <c r="E248" s="85"/>
      <c r="F248" s="85"/>
      <c r="G248" s="85"/>
      <c r="H248" s="85"/>
      <c r="I248" s="85"/>
      <c r="J248" s="85"/>
      <c r="K248" s="85"/>
    </row>
    <row r="249" spans="1:11" x14ac:dyDescent="0.25">
      <c r="A249" s="85"/>
      <c r="B249" s="85"/>
      <c r="C249" s="85"/>
      <c r="D249" s="85"/>
      <c r="E249" s="85"/>
      <c r="F249" s="85"/>
      <c r="G249" s="85"/>
      <c r="H249" s="85"/>
      <c r="I249" s="85"/>
      <c r="J249" s="85"/>
      <c r="K249" s="85"/>
    </row>
    <row r="250" spans="1:11" x14ac:dyDescent="0.25">
      <c r="A250" s="85"/>
      <c r="B250" s="85"/>
      <c r="C250" s="85"/>
      <c r="D250" s="85"/>
      <c r="E250" s="85"/>
      <c r="F250" s="85"/>
      <c r="G250" s="85"/>
      <c r="H250" s="85"/>
      <c r="I250" s="85"/>
      <c r="J250" s="85"/>
      <c r="K250" s="85"/>
    </row>
    <row r="251" spans="1:11" x14ac:dyDescent="0.25">
      <c r="A251" s="85"/>
      <c r="B251" s="85"/>
      <c r="C251" s="85"/>
      <c r="D251" s="85"/>
      <c r="E251" s="85"/>
      <c r="F251" s="85"/>
      <c r="G251" s="85"/>
      <c r="H251" s="85"/>
      <c r="I251" s="85"/>
      <c r="J251" s="85"/>
      <c r="K251" s="85"/>
    </row>
    <row r="252" spans="1:11" x14ac:dyDescent="0.25">
      <c r="A252" s="85"/>
      <c r="B252" s="85"/>
      <c r="C252" s="85"/>
      <c r="D252" s="85"/>
      <c r="E252" s="85"/>
      <c r="F252" s="85"/>
      <c r="G252" s="85"/>
      <c r="H252" s="85"/>
      <c r="I252" s="85"/>
      <c r="J252" s="85"/>
      <c r="K252" s="85"/>
    </row>
    <row r="253" spans="1:11" x14ac:dyDescent="0.25">
      <c r="A253" s="85"/>
      <c r="B253" s="85"/>
      <c r="C253" s="85"/>
      <c r="D253" s="85"/>
      <c r="E253" s="85"/>
      <c r="F253" s="85"/>
      <c r="G253" s="85"/>
      <c r="H253" s="85"/>
      <c r="I253" s="85"/>
      <c r="J253" s="85"/>
      <c r="K253" s="85"/>
    </row>
    <row r="254" spans="1:11" x14ac:dyDescent="0.25">
      <c r="A254" s="85"/>
      <c r="B254" s="85"/>
      <c r="C254" s="85"/>
      <c r="D254" s="85"/>
      <c r="E254" s="85"/>
      <c r="F254" s="85"/>
      <c r="G254" s="85"/>
      <c r="H254" s="85"/>
      <c r="I254" s="85"/>
      <c r="J254" s="85"/>
      <c r="K254" s="85"/>
    </row>
    <row r="255" spans="1:11" x14ac:dyDescent="0.25">
      <c r="A255" s="85"/>
      <c r="B255" s="85"/>
      <c r="C255" s="85"/>
      <c r="D255" s="85"/>
      <c r="E255" s="85"/>
      <c r="F255" s="85"/>
      <c r="G255" s="85"/>
      <c r="H255" s="85"/>
      <c r="I255" s="85"/>
      <c r="J255" s="85"/>
      <c r="K255" s="85"/>
    </row>
    <row r="256" spans="1:11" x14ac:dyDescent="0.25">
      <c r="A256" s="85"/>
      <c r="B256" s="85"/>
      <c r="C256" s="85"/>
      <c r="D256" s="85"/>
      <c r="E256" s="85"/>
      <c r="F256" s="85"/>
      <c r="G256" s="85"/>
      <c r="H256" s="85"/>
      <c r="I256" s="85"/>
      <c r="J256" s="85"/>
      <c r="K256" s="85"/>
    </row>
    <row r="257" spans="1:11" x14ac:dyDescent="0.25">
      <c r="A257" s="85"/>
      <c r="B257" s="85"/>
      <c r="C257" s="85"/>
      <c r="D257" s="85"/>
      <c r="E257" s="85"/>
      <c r="F257" s="85"/>
      <c r="G257" s="85"/>
      <c r="H257" s="85"/>
      <c r="I257" s="85"/>
      <c r="J257" s="85"/>
      <c r="K257" s="85"/>
    </row>
    <row r="258" spans="1:11" x14ac:dyDescent="0.25">
      <c r="A258" s="85"/>
      <c r="B258" s="85"/>
      <c r="C258" s="85"/>
      <c r="D258" s="85"/>
      <c r="E258" s="85"/>
      <c r="F258" s="85"/>
      <c r="G258" s="85"/>
      <c r="H258" s="85"/>
      <c r="I258" s="85"/>
      <c r="J258" s="85"/>
      <c r="K258" s="85"/>
    </row>
  </sheetData>
  <mergeCells count="55">
    <mergeCell ref="A5:K5"/>
    <mergeCell ref="A47:K47"/>
    <mergeCell ref="A19:K19"/>
    <mergeCell ref="B21:D21"/>
    <mergeCell ref="F21:J21"/>
    <mergeCell ref="B22:D23"/>
    <mergeCell ref="F22:J23"/>
    <mergeCell ref="A29:K29"/>
    <mergeCell ref="A6:K6"/>
    <mergeCell ref="B8:D8"/>
    <mergeCell ref="F8:J8"/>
    <mergeCell ref="B9:D9"/>
    <mergeCell ref="F9:J9"/>
    <mergeCell ref="A15:K15"/>
    <mergeCell ref="A68:K68"/>
    <mergeCell ref="A35:K35"/>
    <mergeCell ref="F37:J37"/>
    <mergeCell ref="F38:J39"/>
    <mergeCell ref="A45:K45"/>
    <mergeCell ref="A48:K48"/>
    <mergeCell ref="B52:D52"/>
    <mergeCell ref="F52:K52"/>
    <mergeCell ref="B53:D53"/>
    <mergeCell ref="F53:K53"/>
    <mergeCell ref="B110:H110"/>
    <mergeCell ref="A72:K72"/>
    <mergeCell ref="A77:K78"/>
    <mergeCell ref="B80:D80"/>
    <mergeCell ref="B81:D81"/>
    <mergeCell ref="B82:D82"/>
    <mergeCell ref="A90:K90"/>
    <mergeCell ref="A94:K94"/>
    <mergeCell ref="A98:K98"/>
    <mergeCell ref="A103:K103"/>
    <mergeCell ref="A107:K107"/>
    <mergeCell ref="B109:H109"/>
    <mergeCell ref="A184:K184"/>
    <mergeCell ref="A125:K125"/>
    <mergeCell ref="B127:H127"/>
    <mergeCell ref="B128:H128"/>
    <mergeCell ref="A143:K143"/>
    <mergeCell ref="A147:K147"/>
    <mergeCell ref="A152:K152"/>
    <mergeCell ref="A157:K157"/>
    <mergeCell ref="B159:H159"/>
    <mergeCell ref="B160:H160"/>
    <mergeCell ref="A175:K175"/>
    <mergeCell ref="A179:K179"/>
    <mergeCell ref="B218:H218"/>
    <mergeCell ref="B219:H219"/>
    <mergeCell ref="A188:K188"/>
    <mergeCell ref="B190:H190"/>
    <mergeCell ref="B191:H191"/>
    <mergeCell ref="A210:K210"/>
    <mergeCell ref="A216:K2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3"/>
  <sheetViews>
    <sheetView workbookViewId="0"/>
  </sheetViews>
  <sheetFormatPr defaultColWidth="9.140625" defaultRowHeight="15" x14ac:dyDescent="0.25"/>
  <cols>
    <col min="1" max="1" width="4.7109375" style="85" customWidth="1"/>
    <col min="2" max="13" width="14.7109375" style="85" customWidth="1"/>
    <col min="14" max="14" width="14.7109375" style="129" customWidth="1"/>
    <col min="15" max="36" width="14.7109375" style="85" customWidth="1"/>
    <col min="37" max="47" width="10.7109375" style="85" customWidth="1"/>
    <col min="48" max="16384" width="9.140625" style="85"/>
  </cols>
  <sheetData>
    <row r="1" spans="1:19" ht="15.75" thickBot="1" x14ac:dyDescent="0.3">
      <c r="A1" s="124"/>
      <c r="B1" s="125"/>
      <c r="C1" s="125"/>
      <c r="D1" s="125"/>
      <c r="E1" s="125"/>
      <c r="F1" s="125"/>
      <c r="G1" s="125"/>
      <c r="H1" s="125"/>
      <c r="I1" s="125"/>
      <c r="J1" s="125"/>
      <c r="K1" s="125"/>
      <c r="L1" s="125"/>
      <c r="M1" s="125"/>
      <c r="N1" s="125"/>
    </row>
    <row r="2" spans="1:19" ht="21" x14ac:dyDescent="0.35">
      <c r="A2" s="1"/>
      <c r="B2" s="34" t="s">
        <v>100</v>
      </c>
      <c r="C2" s="33"/>
      <c r="D2" s="76"/>
      <c r="E2" s="1"/>
      <c r="F2" s="1"/>
      <c r="G2" s="1"/>
      <c r="H2" s="1"/>
      <c r="I2" s="1"/>
      <c r="J2" s="1"/>
      <c r="K2" s="1"/>
      <c r="L2" s="1"/>
      <c r="M2" s="1"/>
      <c r="N2" s="1"/>
      <c r="O2" s="1"/>
      <c r="P2" s="1"/>
      <c r="Q2" s="1"/>
      <c r="R2" s="1"/>
      <c r="S2" s="1"/>
    </row>
    <row r="3" spans="1:19" ht="21.75" thickBot="1" x14ac:dyDescent="0.4">
      <c r="A3" s="126"/>
      <c r="B3" s="31" t="s">
        <v>169</v>
      </c>
      <c r="C3" s="127"/>
      <c r="D3" s="128"/>
      <c r="E3" s="129"/>
      <c r="F3" s="129"/>
      <c r="G3" s="129"/>
      <c r="H3" s="129"/>
      <c r="I3" s="129"/>
      <c r="J3" s="129"/>
      <c r="K3" s="129"/>
      <c r="L3" s="129"/>
      <c r="M3" s="129"/>
    </row>
    <row r="4" spans="1:19" x14ac:dyDescent="0.25">
      <c r="A4" s="130"/>
      <c r="B4" s="129"/>
      <c r="C4" s="129"/>
      <c r="D4" s="129"/>
      <c r="E4" s="129"/>
      <c r="F4" s="129"/>
      <c r="G4" s="129"/>
      <c r="H4" s="129"/>
      <c r="I4" s="129"/>
      <c r="J4" s="129"/>
      <c r="K4" s="129"/>
      <c r="L4" s="129"/>
      <c r="M4" s="129"/>
    </row>
    <row r="5" spans="1:19" ht="31.5" customHeight="1" x14ac:dyDescent="0.25">
      <c r="A5" s="333" t="s">
        <v>170</v>
      </c>
      <c r="B5" s="334"/>
      <c r="C5" s="334"/>
      <c r="D5" s="334"/>
      <c r="E5" s="334"/>
      <c r="F5" s="334"/>
      <c r="G5" s="334"/>
      <c r="H5" s="334"/>
      <c r="I5" s="334"/>
      <c r="J5" s="334"/>
      <c r="K5" s="334"/>
      <c r="L5" s="131"/>
      <c r="M5" s="131"/>
      <c r="N5" s="131"/>
      <c r="O5" s="1"/>
    </row>
    <row r="6" spans="1:19" ht="15.75" x14ac:dyDescent="0.25">
      <c r="A6" s="132"/>
      <c r="B6" s="131"/>
      <c r="C6" s="131"/>
      <c r="D6" s="131"/>
      <c r="E6" s="131"/>
      <c r="F6" s="131"/>
      <c r="G6" s="131"/>
      <c r="H6" s="131"/>
      <c r="I6" s="131"/>
      <c r="J6" s="131"/>
      <c r="K6" s="131"/>
      <c r="L6" s="131"/>
      <c r="M6" s="131"/>
      <c r="N6" s="131"/>
      <c r="O6" s="1"/>
    </row>
    <row r="7" spans="1:19" ht="15.75" x14ac:dyDescent="0.25">
      <c r="A7" s="132"/>
      <c r="B7" s="131" t="s">
        <v>215</v>
      </c>
      <c r="C7" s="131"/>
      <c r="D7" s="265">
        <v>0.21</v>
      </c>
      <c r="E7" s="131"/>
      <c r="F7" s="131"/>
      <c r="G7" s="131"/>
      <c r="H7" s="131"/>
      <c r="I7" s="131"/>
      <c r="J7" s="131"/>
      <c r="K7" s="131"/>
      <c r="L7" s="131"/>
      <c r="M7" s="131"/>
      <c r="N7" s="131"/>
      <c r="O7" s="1"/>
    </row>
    <row r="8" spans="1:19" ht="15.75" x14ac:dyDescent="0.25">
      <c r="A8" s="132"/>
      <c r="B8" s="335"/>
      <c r="C8" s="335"/>
      <c r="D8" s="335"/>
      <c r="E8" s="335"/>
      <c r="F8" s="335"/>
      <c r="G8" s="335"/>
      <c r="H8" s="335"/>
      <c r="I8" s="335"/>
      <c r="J8" s="335"/>
      <c r="K8" s="335"/>
      <c r="L8" s="335"/>
      <c r="M8" s="335"/>
      <c r="N8" s="335"/>
      <c r="O8" s="1"/>
    </row>
    <row r="9" spans="1:19" ht="15.75" x14ac:dyDescent="0.25">
      <c r="A9" s="131"/>
      <c r="B9" s="303" t="s">
        <v>171</v>
      </c>
      <c r="C9" s="304"/>
      <c r="D9" s="305"/>
      <c r="E9" s="131"/>
      <c r="F9" s="303" t="s">
        <v>171</v>
      </c>
      <c r="G9" s="304"/>
      <c r="H9" s="304"/>
      <c r="I9" s="304"/>
      <c r="J9" s="304"/>
      <c r="K9" s="305"/>
      <c r="L9" s="1"/>
      <c r="N9" s="85"/>
    </row>
    <row r="10" spans="1:19" ht="15.75" x14ac:dyDescent="0.25">
      <c r="A10" s="131"/>
      <c r="B10" s="318" t="s">
        <v>123</v>
      </c>
      <c r="C10" s="319"/>
      <c r="D10" s="320"/>
      <c r="E10" s="131"/>
      <c r="F10" s="318" t="s">
        <v>124</v>
      </c>
      <c r="G10" s="319"/>
      <c r="H10" s="319"/>
      <c r="I10" s="319"/>
      <c r="J10" s="319"/>
      <c r="K10" s="320"/>
      <c r="L10" s="1"/>
      <c r="N10" s="85"/>
    </row>
    <row r="11" spans="1:19" ht="15.75" x14ac:dyDescent="0.25">
      <c r="A11" s="131"/>
      <c r="B11" s="7" t="s">
        <v>8</v>
      </c>
      <c r="C11" s="6"/>
      <c r="D11" s="202">
        <v>500</v>
      </c>
      <c r="E11" s="163"/>
      <c r="F11" s="7" t="s">
        <v>34</v>
      </c>
      <c r="G11" s="6"/>
      <c r="H11" s="170">
        <v>200</v>
      </c>
      <c r="I11" s="6" t="s">
        <v>193</v>
      </c>
      <c r="J11" s="20"/>
      <c r="K11" s="202">
        <v>250</v>
      </c>
      <c r="L11" s="1"/>
      <c r="N11" s="85"/>
    </row>
    <row r="12" spans="1:19" ht="15.75" x14ac:dyDescent="0.25">
      <c r="A12" s="131"/>
      <c r="B12" s="7" t="s">
        <v>126</v>
      </c>
      <c r="C12" s="6"/>
      <c r="D12" s="204">
        <v>416</v>
      </c>
      <c r="E12" s="163"/>
      <c r="F12" s="7" t="s">
        <v>172</v>
      </c>
      <c r="G12" s="6"/>
      <c r="H12" s="171">
        <v>300</v>
      </c>
      <c r="I12" s="6" t="s">
        <v>25</v>
      </c>
      <c r="J12" s="6"/>
      <c r="K12" s="203">
        <v>250</v>
      </c>
      <c r="L12" s="1"/>
      <c r="N12" s="85"/>
    </row>
    <row r="13" spans="1:19" ht="16.5" thickBot="1" x14ac:dyDescent="0.3">
      <c r="A13" s="131"/>
      <c r="B13" s="7" t="s">
        <v>3</v>
      </c>
      <c r="C13" s="6"/>
      <c r="D13" s="179">
        <f>D11-D12</f>
        <v>84</v>
      </c>
      <c r="E13" s="163"/>
      <c r="F13" s="7" t="s">
        <v>18</v>
      </c>
      <c r="G13" s="6"/>
      <c r="H13" s="234">
        <f>H11+H12</f>
        <v>500</v>
      </c>
      <c r="I13" s="6" t="s">
        <v>17</v>
      </c>
      <c r="J13" s="6"/>
      <c r="K13" s="226">
        <f>K11+K12</f>
        <v>500</v>
      </c>
      <c r="L13" s="1"/>
      <c r="N13" s="85"/>
    </row>
    <row r="14" spans="1:19" ht="16.5" thickTop="1" x14ac:dyDescent="0.25">
      <c r="A14" s="131"/>
      <c r="B14" s="7" t="s">
        <v>2</v>
      </c>
      <c r="C14" s="6"/>
      <c r="D14" s="199">
        <f>D13*D7</f>
        <v>17.64</v>
      </c>
      <c r="E14" s="163"/>
      <c r="F14" s="4"/>
      <c r="G14" s="3"/>
      <c r="H14" s="3"/>
      <c r="I14" s="3"/>
      <c r="J14" s="3"/>
      <c r="K14" s="68"/>
      <c r="L14" s="1"/>
      <c r="N14" s="85"/>
    </row>
    <row r="15" spans="1:19" ht="16.5" thickBot="1" x14ac:dyDescent="0.3">
      <c r="A15" s="131"/>
      <c r="B15" s="7" t="s">
        <v>1</v>
      </c>
      <c r="C15" s="6"/>
      <c r="D15" s="226">
        <f>D13-D14</f>
        <v>66.36</v>
      </c>
      <c r="E15" s="163"/>
      <c r="F15" s="131"/>
      <c r="G15" s="131"/>
      <c r="H15" s="131"/>
      <c r="I15" s="131"/>
      <c r="J15" s="131"/>
      <c r="K15" s="131"/>
      <c r="L15" s="131"/>
      <c r="M15" s="131"/>
      <c r="N15" s="131"/>
      <c r="O15" s="1"/>
    </row>
    <row r="16" spans="1:19" ht="16.5" thickTop="1" x14ac:dyDescent="0.25">
      <c r="A16" s="131"/>
      <c r="B16" s="7"/>
      <c r="C16" s="6"/>
      <c r="D16" s="24"/>
      <c r="E16" s="163"/>
      <c r="F16" s="131"/>
      <c r="G16" s="131"/>
      <c r="H16" s="131"/>
      <c r="I16" s="131"/>
      <c r="J16" s="131"/>
      <c r="K16" s="131"/>
      <c r="L16" s="131"/>
      <c r="M16" s="131"/>
      <c r="N16" s="131"/>
      <c r="O16" s="1"/>
    </row>
    <row r="17" spans="1:15" ht="15.75" x14ac:dyDescent="0.25">
      <c r="A17" s="131"/>
      <c r="B17" s="7" t="s">
        <v>140</v>
      </c>
      <c r="C17" s="6"/>
      <c r="D17" s="202">
        <v>22</v>
      </c>
      <c r="E17" s="163"/>
      <c r="F17" s="162"/>
      <c r="G17" s="131"/>
      <c r="H17" s="131"/>
      <c r="I17" s="131"/>
      <c r="J17" s="131"/>
      <c r="K17" s="131"/>
      <c r="L17" s="131"/>
      <c r="M17" s="131"/>
      <c r="N17" s="131"/>
      <c r="O17" s="1"/>
    </row>
    <row r="18" spans="1:15" ht="15.75" x14ac:dyDescent="0.25">
      <c r="A18" s="131"/>
      <c r="B18" s="7" t="s">
        <v>141</v>
      </c>
      <c r="C18" s="6"/>
      <c r="D18" s="24"/>
      <c r="E18" s="131"/>
      <c r="F18" s="162"/>
      <c r="G18" s="131"/>
      <c r="H18" s="131"/>
      <c r="I18" s="131"/>
      <c r="J18" s="131"/>
      <c r="K18" s="131"/>
      <c r="L18" s="131"/>
      <c r="M18" s="131"/>
      <c r="N18" s="131"/>
      <c r="O18" s="1"/>
    </row>
    <row r="19" spans="1:15" ht="15.75" x14ac:dyDescent="0.25">
      <c r="A19" s="131"/>
      <c r="B19" s="7" t="s">
        <v>142</v>
      </c>
      <c r="C19" s="6"/>
      <c r="D19" s="179">
        <f>D15-D17</f>
        <v>44.36</v>
      </c>
      <c r="E19" s="131"/>
      <c r="F19" s="164"/>
      <c r="G19" s="131"/>
      <c r="H19" s="131"/>
      <c r="I19" s="131"/>
      <c r="J19" s="131"/>
      <c r="K19" s="131"/>
      <c r="L19" s="131"/>
      <c r="M19" s="131"/>
      <c r="N19" s="131"/>
      <c r="O19" s="1"/>
    </row>
    <row r="20" spans="1:15" ht="15.75" x14ac:dyDescent="0.25">
      <c r="A20" s="131"/>
      <c r="B20" s="4"/>
      <c r="C20" s="3"/>
      <c r="D20" s="2"/>
      <c r="E20" s="131"/>
      <c r="F20" s="164"/>
      <c r="G20" s="165"/>
      <c r="H20" s="131"/>
      <c r="I20" s="131"/>
      <c r="J20" s="131"/>
      <c r="K20" s="131"/>
      <c r="L20" s="131"/>
      <c r="M20" s="131"/>
      <c r="N20" s="131"/>
      <c r="O20" s="1"/>
    </row>
    <row r="21" spans="1:15" ht="15.75" x14ac:dyDescent="0.25">
      <c r="A21" s="132"/>
      <c r="B21" s="131"/>
      <c r="C21" s="131"/>
      <c r="D21" s="131"/>
      <c r="E21" s="131"/>
      <c r="F21" s="162"/>
      <c r="G21" s="131"/>
      <c r="H21" s="131"/>
      <c r="I21" s="131"/>
      <c r="J21" s="131"/>
      <c r="K21" s="131"/>
      <c r="L21" s="131"/>
      <c r="M21" s="131"/>
      <c r="N21" s="131"/>
      <c r="O21" s="1"/>
    </row>
    <row r="22" spans="1:15" ht="15.75" x14ac:dyDescent="0.25">
      <c r="A22" s="333" t="s">
        <v>173</v>
      </c>
      <c r="B22" s="334"/>
      <c r="C22" s="334"/>
      <c r="D22" s="334"/>
      <c r="E22" s="334"/>
      <c r="F22" s="334"/>
      <c r="G22" s="334"/>
      <c r="H22" s="334"/>
      <c r="I22" s="334"/>
      <c r="J22" s="334"/>
      <c r="K22" s="334"/>
      <c r="L22" s="131"/>
      <c r="M22" s="131"/>
      <c r="N22" s="131"/>
      <c r="O22" s="1"/>
    </row>
    <row r="23" spans="1:15" ht="15.75" x14ac:dyDescent="0.25">
      <c r="A23" s="132"/>
      <c r="B23" s="131"/>
      <c r="C23" s="131"/>
      <c r="D23" s="131"/>
      <c r="E23" s="131"/>
      <c r="F23" s="131"/>
      <c r="G23" s="131"/>
      <c r="H23" s="131"/>
      <c r="I23" s="131"/>
      <c r="J23" s="131"/>
      <c r="K23" s="131"/>
      <c r="L23" s="131"/>
      <c r="M23" s="131"/>
      <c r="N23" s="131"/>
      <c r="O23" s="1"/>
    </row>
    <row r="24" spans="1:15" ht="15.75" x14ac:dyDescent="0.25">
      <c r="A24" s="132"/>
      <c r="B24" s="131" t="s">
        <v>299</v>
      </c>
      <c r="C24" s="131"/>
      <c r="D24" s="131"/>
      <c r="E24" s="265">
        <v>0.2</v>
      </c>
      <c r="F24" s="131"/>
      <c r="G24" s="131"/>
      <c r="H24" s="131"/>
      <c r="I24" s="131"/>
      <c r="J24" s="131"/>
      <c r="K24" s="131"/>
      <c r="L24" s="131"/>
      <c r="M24" s="131"/>
      <c r="N24" s="131"/>
      <c r="O24" s="1"/>
    </row>
    <row r="25" spans="1:15" ht="15.75" x14ac:dyDescent="0.25">
      <c r="A25" s="132"/>
      <c r="B25" s="131" t="s">
        <v>287</v>
      </c>
      <c r="C25" s="131"/>
      <c r="D25" s="131"/>
      <c r="E25" s="266">
        <f>D17/D15</f>
        <v>0.33152501506931886</v>
      </c>
      <c r="F25" s="131"/>
      <c r="G25" s="131"/>
      <c r="H25" s="131"/>
      <c r="I25" s="131"/>
      <c r="J25" s="131"/>
      <c r="K25" s="131"/>
      <c r="L25" s="131"/>
      <c r="M25" s="131"/>
      <c r="N25" s="131"/>
      <c r="O25" s="1"/>
    </row>
    <row r="26" spans="1:15" ht="15.75" x14ac:dyDescent="0.25">
      <c r="A26" s="132"/>
      <c r="B26" s="131" t="s">
        <v>288</v>
      </c>
      <c r="C26" s="131"/>
      <c r="D26" s="131"/>
      <c r="E26" s="266">
        <f>1-E25</f>
        <v>0.66847498493068114</v>
      </c>
      <c r="F26" s="131"/>
      <c r="G26" s="131"/>
      <c r="H26" s="131"/>
      <c r="I26" s="131"/>
      <c r="J26" s="131"/>
      <c r="K26" s="131"/>
      <c r="L26" s="131"/>
      <c r="M26" s="131"/>
      <c r="N26" s="131"/>
      <c r="O26" s="1"/>
    </row>
    <row r="27" spans="1:15" ht="15.75" x14ac:dyDescent="0.25">
      <c r="A27" s="132"/>
      <c r="B27" s="131"/>
      <c r="C27" s="131"/>
      <c r="D27" s="131"/>
      <c r="E27" s="131"/>
      <c r="F27" s="131"/>
      <c r="G27" s="131"/>
      <c r="H27" s="131"/>
      <c r="I27" s="131"/>
      <c r="J27" s="131"/>
      <c r="K27" s="131"/>
      <c r="L27" s="131"/>
      <c r="M27" s="131"/>
      <c r="N27" s="131"/>
      <c r="O27" s="1"/>
    </row>
    <row r="28" spans="1:15" ht="15.75" x14ac:dyDescent="0.25">
      <c r="A28" s="132"/>
      <c r="B28" s="131"/>
      <c r="C28" s="131"/>
      <c r="D28" s="131"/>
      <c r="E28" s="131"/>
      <c r="F28" s="131"/>
      <c r="G28" s="131"/>
      <c r="H28" s="131"/>
      <c r="I28" s="131"/>
      <c r="J28" s="131"/>
      <c r="K28" s="131"/>
      <c r="L28" s="131"/>
      <c r="M28" s="131"/>
      <c r="N28" s="131"/>
      <c r="O28" s="1"/>
    </row>
    <row r="29" spans="1:15" ht="15.75" customHeight="1" x14ac:dyDescent="0.25">
      <c r="A29" s="132"/>
      <c r="B29" s="303" t="s">
        <v>171</v>
      </c>
      <c r="C29" s="304"/>
      <c r="D29" s="305"/>
      <c r="E29" s="131"/>
      <c r="F29" s="303" t="s">
        <v>171</v>
      </c>
      <c r="G29" s="304"/>
      <c r="H29" s="304"/>
      <c r="I29" s="304"/>
      <c r="J29" s="304"/>
      <c r="K29" s="305"/>
      <c r="L29" s="1"/>
      <c r="N29" s="85"/>
    </row>
    <row r="30" spans="1:15" ht="15.75" customHeight="1" x14ac:dyDescent="0.25">
      <c r="A30" s="132"/>
      <c r="B30" s="306" t="s">
        <v>131</v>
      </c>
      <c r="C30" s="319"/>
      <c r="D30" s="320"/>
      <c r="E30" s="131"/>
      <c r="F30" s="306" t="s">
        <v>132</v>
      </c>
      <c r="G30" s="307"/>
      <c r="H30" s="307"/>
      <c r="I30" s="307"/>
      <c r="J30" s="307"/>
      <c r="K30" s="308"/>
      <c r="L30" s="1"/>
      <c r="N30" s="85"/>
    </row>
    <row r="31" spans="1:15" ht="15.75" x14ac:dyDescent="0.25">
      <c r="A31" s="132"/>
      <c r="B31" s="318"/>
      <c r="C31" s="319"/>
      <c r="D31" s="320"/>
      <c r="E31" s="131"/>
      <c r="F31" s="306"/>
      <c r="G31" s="307"/>
      <c r="H31" s="307"/>
      <c r="I31" s="307"/>
      <c r="J31" s="307"/>
      <c r="K31" s="308"/>
      <c r="L31" s="1"/>
      <c r="N31" s="85"/>
    </row>
    <row r="32" spans="1:15" ht="15.75" x14ac:dyDescent="0.25">
      <c r="A32" s="132"/>
      <c r="B32" s="7" t="s">
        <v>8</v>
      </c>
      <c r="C32" s="6"/>
      <c r="D32" s="267">
        <f>D11*(1+$E$24)</f>
        <v>600</v>
      </c>
      <c r="E32" s="162"/>
      <c r="F32" s="7" t="s">
        <v>34</v>
      </c>
      <c r="G32" s="6"/>
      <c r="H32" s="270">
        <f>H11*(1+E24)</f>
        <v>240</v>
      </c>
      <c r="I32" s="6" t="s">
        <v>193</v>
      </c>
      <c r="J32" s="20"/>
      <c r="K32" s="267">
        <f>K11</f>
        <v>250</v>
      </c>
      <c r="L32" s="1"/>
      <c r="N32" s="85"/>
    </row>
    <row r="33" spans="1:16" ht="15.75" x14ac:dyDescent="0.25">
      <c r="A33" s="132"/>
      <c r="B33" s="7" t="s">
        <v>126</v>
      </c>
      <c r="C33" s="6"/>
      <c r="D33" s="273">
        <f>D12*(1+E24)</f>
        <v>499.2</v>
      </c>
      <c r="E33" s="131"/>
      <c r="F33" s="7" t="s">
        <v>172</v>
      </c>
      <c r="G33" s="6"/>
      <c r="H33" s="271">
        <f>H12*(1+E24)</f>
        <v>360</v>
      </c>
      <c r="I33" s="6" t="s">
        <v>25</v>
      </c>
      <c r="J33" s="6"/>
      <c r="K33" s="268">
        <f>K12+D40</f>
        <v>303.23199999999997</v>
      </c>
      <c r="L33" s="1"/>
      <c r="N33" s="85"/>
    </row>
    <row r="34" spans="1:16" ht="16.5" thickBot="1" x14ac:dyDescent="0.3">
      <c r="A34" s="132"/>
      <c r="B34" s="7" t="s">
        <v>3</v>
      </c>
      <c r="C34" s="6"/>
      <c r="D34" s="267">
        <f>D32-D33</f>
        <v>100.80000000000001</v>
      </c>
      <c r="E34" s="131"/>
      <c r="F34" s="7" t="s">
        <v>18</v>
      </c>
      <c r="G34" s="6"/>
      <c r="H34" s="272">
        <f>H32+H33</f>
        <v>600</v>
      </c>
      <c r="I34" s="6" t="s">
        <v>17</v>
      </c>
      <c r="J34" s="6"/>
      <c r="K34" s="269">
        <f>K32+K33</f>
        <v>553.23199999999997</v>
      </c>
      <c r="L34" s="1"/>
      <c r="N34" s="85"/>
    </row>
    <row r="35" spans="1:16" ht="16.5" thickTop="1" x14ac:dyDescent="0.25">
      <c r="A35" s="132"/>
      <c r="B35" s="7" t="s">
        <v>2</v>
      </c>
      <c r="C35" s="6"/>
      <c r="D35" s="268">
        <f>D34*D7</f>
        <v>21.168000000000003</v>
      </c>
      <c r="E35" s="131"/>
      <c r="F35" s="4"/>
      <c r="G35" s="3"/>
      <c r="H35" s="3"/>
      <c r="I35" s="3"/>
      <c r="J35" s="3"/>
      <c r="K35" s="68"/>
      <c r="L35" s="1"/>
      <c r="N35" s="85"/>
    </row>
    <row r="36" spans="1:16" ht="16.5" thickBot="1" x14ac:dyDescent="0.3">
      <c r="A36" s="132"/>
      <c r="B36" s="7" t="s">
        <v>1</v>
      </c>
      <c r="C36" s="6"/>
      <c r="D36" s="269">
        <f>D34-D35</f>
        <v>79.632000000000005</v>
      </c>
      <c r="E36" s="131"/>
      <c r="F36" s="131"/>
      <c r="G36" s="131"/>
      <c r="H36" s="131"/>
      <c r="I36" s="131"/>
      <c r="J36" s="131"/>
      <c r="K36" s="131"/>
      <c r="L36" s="131"/>
      <c r="M36" s="131"/>
      <c r="N36" s="131"/>
      <c r="O36" s="1"/>
    </row>
    <row r="37" spans="1:16" ht="16.5" thickTop="1" x14ac:dyDescent="0.25">
      <c r="A37" s="132"/>
      <c r="B37" s="7"/>
      <c r="C37" s="6"/>
      <c r="D37" s="267"/>
      <c r="E37" s="131"/>
      <c r="F37" s="131"/>
      <c r="G37" s="131"/>
      <c r="H37" s="131"/>
      <c r="I37" s="131"/>
      <c r="J37" s="131"/>
      <c r="K37" s="131"/>
      <c r="L37" s="131"/>
      <c r="M37" s="131"/>
      <c r="N37" s="131"/>
      <c r="O37" s="1"/>
    </row>
    <row r="38" spans="1:16" ht="15.75" x14ac:dyDescent="0.25">
      <c r="A38" s="132"/>
      <c r="B38" s="7" t="s">
        <v>140</v>
      </c>
      <c r="C38" s="6"/>
      <c r="D38" s="267">
        <f>D36*E25</f>
        <v>26.400000000000002</v>
      </c>
      <c r="E38" s="131"/>
      <c r="F38" s="131"/>
      <c r="G38" s="131"/>
      <c r="H38" s="131"/>
      <c r="I38" s="131"/>
      <c r="J38" s="131"/>
      <c r="K38" s="131"/>
      <c r="L38" s="131"/>
      <c r="M38" s="131"/>
      <c r="N38" s="131"/>
      <c r="O38" s="1"/>
    </row>
    <row r="39" spans="1:16" ht="15.75" x14ac:dyDescent="0.25">
      <c r="A39" s="132"/>
      <c r="B39" s="7" t="s">
        <v>141</v>
      </c>
      <c r="C39" s="6"/>
      <c r="D39" s="267"/>
      <c r="E39" s="131"/>
      <c r="F39" s="131"/>
      <c r="G39" s="131"/>
      <c r="H39" s="131"/>
      <c r="I39" s="131"/>
      <c r="J39" s="131"/>
      <c r="K39" s="131"/>
      <c r="L39" s="131"/>
      <c r="M39" s="131"/>
      <c r="N39" s="131"/>
      <c r="O39" s="1"/>
    </row>
    <row r="40" spans="1:16" ht="15.75" x14ac:dyDescent="0.25">
      <c r="A40" s="132"/>
      <c r="B40" s="7" t="s">
        <v>142</v>
      </c>
      <c r="C40" s="6"/>
      <c r="D40" s="267">
        <f>D36-D38</f>
        <v>53.231999999999999</v>
      </c>
      <c r="E40" s="131"/>
      <c r="F40" s="131"/>
      <c r="G40" s="131"/>
      <c r="H40" s="131"/>
      <c r="I40" s="131"/>
      <c r="J40" s="131"/>
      <c r="K40" s="131"/>
      <c r="L40" s="131"/>
      <c r="M40" s="131"/>
      <c r="N40" s="131"/>
      <c r="O40" s="1"/>
    </row>
    <row r="41" spans="1:16" ht="15.75" x14ac:dyDescent="0.25">
      <c r="A41" s="132"/>
      <c r="B41" s="4"/>
      <c r="C41" s="3"/>
      <c r="D41" s="133"/>
      <c r="E41" s="131"/>
      <c r="F41" s="131"/>
      <c r="G41" s="131"/>
      <c r="H41" s="131"/>
      <c r="I41" s="131"/>
      <c r="J41" s="131"/>
      <c r="K41" s="131"/>
      <c r="L41" s="131"/>
      <c r="M41" s="131"/>
      <c r="N41" s="131"/>
      <c r="O41" s="1"/>
    </row>
    <row r="42" spans="1:16" ht="15.75" x14ac:dyDescent="0.25">
      <c r="A42" s="132"/>
      <c r="B42" s="131"/>
      <c r="C42" s="131"/>
      <c r="D42" s="131"/>
      <c r="E42" s="131"/>
      <c r="F42" s="131"/>
      <c r="G42" s="131"/>
      <c r="H42" s="131"/>
      <c r="I42" s="131"/>
      <c r="J42" s="131"/>
      <c r="K42" s="131"/>
      <c r="L42" s="131"/>
      <c r="M42" s="131"/>
      <c r="N42" s="131"/>
      <c r="O42" s="1"/>
    </row>
    <row r="43" spans="1:16" ht="15.75" x14ac:dyDescent="0.25">
      <c r="B43" s="131" t="s">
        <v>174</v>
      </c>
      <c r="C43" s="131"/>
      <c r="E43" s="131"/>
      <c r="F43" s="131"/>
      <c r="G43" s="274">
        <f>H34-K34</f>
        <v>46.768000000000029</v>
      </c>
      <c r="H43" s="131"/>
      <c r="I43" s="131"/>
      <c r="J43" s="131"/>
      <c r="K43" s="131"/>
      <c r="L43" s="131"/>
      <c r="M43" s="131"/>
      <c r="N43" s="131"/>
      <c r="O43" s="131"/>
      <c r="P43" s="1"/>
    </row>
    <row r="44" spans="1:16" ht="15.75" x14ac:dyDescent="0.25">
      <c r="B44" s="131" t="s">
        <v>175</v>
      </c>
      <c r="C44" s="131"/>
      <c r="D44" s="131"/>
      <c r="G44" s="275">
        <f>H34-H13</f>
        <v>100</v>
      </c>
      <c r="H44" s="131"/>
      <c r="I44" s="131"/>
      <c r="J44" s="131"/>
      <c r="K44" s="131"/>
      <c r="L44" s="131"/>
      <c r="M44" s="131"/>
      <c r="N44" s="131"/>
      <c r="O44" s="131"/>
      <c r="P44" s="1"/>
    </row>
    <row r="45" spans="1:16" ht="15.75" x14ac:dyDescent="0.25">
      <c r="B45" s="131" t="s">
        <v>176</v>
      </c>
      <c r="C45" s="131"/>
      <c r="D45" s="131"/>
      <c r="E45" s="131"/>
      <c r="F45" s="131"/>
      <c r="G45" s="274">
        <f>K32+G43</f>
        <v>296.76800000000003</v>
      </c>
      <c r="H45" s="131"/>
      <c r="K45" s="131"/>
      <c r="L45" s="131"/>
      <c r="M45" s="131"/>
      <c r="N45" s="131"/>
      <c r="O45" s="131"/>
      <c r="P45" s="1"/>
    </row>
    <row r="46" spans="1:16" ht="15.75" x14ac:dyDescent="0.25">
      <c r="B46" s="131" t="s">
        <v>177</v>
      </c>
      <c r="C46" s="131"/>
      <c r="D46" s="131"/>
      <c r="E46" s="131"/>
      <c r="F46" s="131"/>
      <c r="G46" s="276">
        <f>G45/K33</f>
        <v>0.97868298860278613</v>
      </c>
      <c r="H46" s="131"/>
      <c r="I46" s="131"/>
      <c r="J46" s="131"/>
      <c r="K46" s="131"/>
      <c r="L46" s="131"/>
      <c r="M46" s="131"/>
      <c r="N46" s="131"/>
      <c r="O46" s="131"/>
      <c r="P46" s="1"/>
    </row>
    <row r="47" spans="1:16" ht="15.75" x14ac:dyDescent="0.25">
      <c r="A47" s="132"/>
      <c r="B47" s="131"/>
      <c r="C47" s="131"/>
      <c r="D47" s="131"/>
      <c r="E47" s="134"/>
      <c r="F47" s="131"/>
      <c r="G47" s="131"/>
      <c r="H47" s="131"/>
      <c r="I47" s="131"/>
      <c r="J47" s="131"/>
      <c r="K47" s="131"/>
      <c r="L47" s="131"/>
      <c r="M47" s="131"/>
      <c r="N47" s="131"/>
      <c r="O47" s="1"/>
    </row>
    <row r="48" spans="1:16" s="12" customFormat="1" ht="15.75" x14ac:dyDescent="0.25">
      <c r="A48" s="17" t="s">
        <v>14</v>
      </c>
      <c r="B48" s="14"/>
      <c r="C48" s="14"/>
      <c r="D48" s="14"/>
      <c r="E48" s="15"/>
      <c r="F48" s="14"/>
      <c r="G48" s="14"/>
      <c r="H48" s="14"/>
      <c r="I48" s="14"/>
      <c r="J48" s="14"/>
      <c r="K48" s="14"/>
      <c r="L48" s="14"/>
      <c r="M48" s="14"/>
      <c r="N48" s="14"/>
      <c r="O48" s="13"/>
    </row>
    <row r="49" spans="1:15" s="12" customFormat="1" ht="110.25" customHeight="1" x14ac:dyDescent="0.25">
      <c r="A49" s="311" t="s">
        <v>310</v>
      </c>
      <c r="B49" s="312"/>
      <c r="C49" s="312"/>
      <c r="D49" s="312"/>
      <c r="E49" s="312"/>
      <c r="F49" s="312"/>
      <c r="G49" s="312"/>
      <c r="H49" s="312"/>
      <c r="I49" s="312"/>
      <c r="J49" s="312"/>
      <c r="K49" s="312"/>
      <c r="L49" s="14"/>
      <c r="M49" s="14"/>
      <c r="N49" s="14"/>
      <c r="O49" s="13"/>
    </row>
    <row r="50" spans="1:15" s="12" customFormat="1" ht="15.75" x14ac:dyDescent="0.25">
      <c r="A50" s="16"/>
      <c r="B50" s="14"/>
      <c r="C50" s="14"/>
      <c r="D50" s="14"/>
      <c r="E50" s="15"/>
      <c r="F50" s="14"/>
      <c r="G50" s="14"/>
      <c r="H50" s="14"/>
      <c r="I50" s="14"/>
      <c r="J50" s="14"/>
      <c r="K50" s="14"/>
      <c r="L50" s="14"/>
      <c r="M50" s="14"/>
      <c r="N50" s="14"/>
      <c r="O50" s="13"/>
    </row>
    <row r="51" spans="1:15" ht="15.75" x14ac:dyDescent="0.25">
      <c r="A51" s="132"/>
      <c r="B51" s="131"/>
      <c r="C51" s="131"/>
      <c r="D51" s="131"/>
      <c r="E51" s="134"/>
      <c r="F51" s="131"/>
      <c r="G51" s="131"/>
      <c r="H51" s="131"/>
      <c r="I51" s="131"/>
      <c r="J51" s="131"/>
      <c r="K51" s="131"/>
      <c r="L51" s="131"/>
      <c r="M51" s="131"/>
      <c r="N51" s="131"/>
      <c r="O51" s="1"/>
    </row>
    <row r="52" spans="1:15" ht="63" x14ac:dyDescent="0.25">
      <c r="A52" s="132"/>
      <c r="B52" s="131"/>
      <c r="C52" s="131"/>
      <c r="D52" s="135"/>
      <c r="E52" s="136" t="s">
        <v>178</v>
      </c>
      <c r="F52" s="137" t="s">
        <v>179</v>
      </c>
      <c r="G52" s="137" t="s">
        <v>180</v>
      </c>
      <c r="H52" s="138" t="s">
        <v>181</v>
      </c>
      <c r="I52" s="131"/>
      <c r="J52" s="131"/>
      <c r="K52" s="131"/>
      <c r="L52" s="131"/>
      <c r="M52" s="131"/>
      <c r="N52" s="131"/>
      <c r="O52" s="1"/>
    </row>
    <row r="53" spans="1:15" ht="15.75" x14ac:dyDescent="0.25">
      <c r="A53" s="132"/>
      <c r="B53" s="131"/>
      <c r="C53" s="131"/>
      <c r="D53" s="7"/>
      <c r="E53" s="139">
        <f>G44</f>
        <v>100</v>
      </c>
      <c r="F53" s="139">
        <f>D40</f>
        <v>53.231999999999999</v>
      </c>
      <c r="G53" s="139">
        <f>G43</f>
        <v>46.768000000000029</v>
      </c>
      <c r="H53" s="140">
        <f>G46</f>
        <v>0.97868298860278613</v>
      </c>
      <c r="I53" s="131"/>
      <c r="J53" s="131"/>
      <c r="K53" s="131"/>
      <c r="L53" s="131"/>
      <c r="M53" s="131"/>
      <c r="N53" s="131"/>
      <c r="O53" s="1"/>
    </row>
    <row r="54" spans="1:15" ht="15.75" x14ac:dyDescent="0.25">
      <c r="A54" s="132"/>
      <c r="B54" s="131"/>
      <c r="C54" s="131"/>
      <c r="D54" s="282">
        <v>0</v>
      </c>
      <c r="E54" s="277">
        <f t="dataTable" ref="E54:H59" dt2D="0" dtr="0" r1="E24"/>
        <v>0</v>
      </c>
      <c r="F54" s="277">
        <v>44.36</v>
      </c>
      <c r="G54" s="277">
        <v>-44.360000000000014</v>
      </c>
      <c r="H54" s="278">
        <v>0.69860035330887338</v>
      </c>
      <c r="I54" s="131"/>
      <c r="J54" s="131"/>
      <c r="K54" s="131"/>
      <c r="L54" s="131"/>
      <c r="M54" s="131"/>
      <c r="N54" s="131"/>
      <c r="O54" s="1"/>
    </row>
    <row r="55" spans="1:15" ht="15.75" x14ac:dyDescent="0.25">
      <c r="A55" s="132"/>
      <c r="B55" s="131"/>
      <c r="C55" s="131"/>
      <c r="D55" s="282">
        <v>0.05</v>
      </c>
      <c r="E55" s="279">
        <v>25</v>
      </c>
      <c r="F55" s="279">
        <v>46.578000000000003</v>
      </c>
      <c r="G55" s="279">
        <v>-21.577999999999975</v>
      </c>
      <c r="H55" s="278">
        <v>0.77019198996554039</v>
      </c>
      <c r="I55" s="131"/>
      <c r="J55" s="131"/>
      <c r="K55" s="131"/>
      <c r="L55" s="131"/>
      <c r="M55" s="131"/>
      <c r="N55" s="131"/>
      <c r="O55" s="1"/>
    </row>
    <row r="56" spans="1:15" ht="15.75" x14ac:dyDescent="0.25">
      <c r="A56" s="132"/>
      <c r="B56" s="131"/>
      <c r="C56" s="131"/>
      <c r="D56" s="282">
        <v>0.1</v>
      </c>
      <c r="E56" s="279">
        <v>50</v>
      </c>
      <c r="F56" s="279">
        <v>48.795999999999992</v>
      </c>
      <c r="G56" s="279">
        <v>1.2039999999999509</v>
      </c>
      <c r="H56" s="278">
        <v>0.84072075931404688</v>
      </c>
      <c r="I56" s="131"/>
      <c r="J56" s="131"/>
      <c r="K56" s="131"/>
      <c r="L56" s="131"/>
      <c r="M56" s="131"/>
      <c r="N56" s="131"/>
      <c r="O56" s="1"/>
    </row>
    <row r="57" spans="1:15" ht="15.75" x14ac:dyDescent="0.25">
      <c r="A57" s="132"/>
      <c r="B57" s="131"/>
      <c r="C57" s="131"/>
      <c r="D57" s="282">
        <v>0.15</v>
      </c>
      <c r="E57" s="279">
        <v>75</v>
      </c>
      <c r="F57" s="279">
        <v>51.01400000000001</v>
      </c>
      <c r="G57" s="279">
        <v>23.98599999999999</v>
      </c>
      <c r="H57" s="278">
        <v>0.91021015633824331</v>
      </c>
      <c r="I57" s="131"/>
      <c r="J57" s="131"/>
      <c r="K57" s="131"/>
      <c r="L57" s="131"/>
      <c r="M57" s="131"/>
      <c r="N57" s="131"/>
      <c r="O57" s="1"/>
    </row>
    <row r="58" spans="1:15" ht="15.75" x14ac:dyDescent="0.25">
      <c r="A58" s="132"/>
      <c r="B58" s="131"/>
      <c r="C58" s="131"/>
      <c r="D58" s="282">
        <v>0.2</v>
      </c>
      <c r="E58" s="279">
        <v>100</v>
      </c>
      <c r="F58" s="279">
        <v>53.231999999999999</v>
      </c>
      <c r="G58" s="279">
        <v>46.768000000000029</v>
      </c>
      <c r="H58" s="278">
        <v>0.97868298860278613</v>
      </c>
      <c r="I58" s="131"/>
      <c r="J58" s="131"/>
      <c r="K58" s="131"/>
      <c r="L58" s="131"/>
      <c r="M58" s="131"/>
      <c r="N58" s="131"/>
      <c r="O58" s="1"/>
    </row>
    <row r="59" spans="1:15" ht="15.75" x14ac:dyDescent="0.25">
      <c r="A59" s="132"/>
      <c r="B59" s="131"/>
      <c r="C59" s="131"/>
      <c r="D59" s="283">
        <v>0.25</v>
      </c>
      <c r="E59" s="280">
        <v>125</v>
      </c>
      <c r="F59" s="280">
        <v>55.45</v>
      </c>
      <c r="G59" s="280">
        <v>69.549999999999955</v>
      </c>
      <c r="H59" s="281">
        <v>1.0461614012113274</v>
      </c>
      <c r="I59" s="131"/>
      <c r="J59" s="131"/>
      <c r="K59" s="131"/>
      <c r="L59" s="131"/>
      <c r="M59" s="131"/>
      <c r="N59" s="131"/>
      <c r="O59" s="1"/>
    </row>
    <row r="60" spans="1:15" ht="15.75" x14ac:dyDescent="0.25">
      <c r="A60" s="132"/>
      <c r="B60" s="131"/>
      <c r="C60" s="131"/>
      <c r="D60" s="131"/>
      <c r="E60" s="131"/>
      <c r="F60" s="131"/>
      <c r="G60" s="131"/>
      <c r="H60" s="131"/>
      <c r="I60" s="131"/>
      <c r="J60" s="131"/>
      <c r="K60" s="131"/>
      <c r="L60" s="131"/>
      <c r="M60" s="131"/>
      <c r="N60" s="131"/>
      <c r="O60" s="1"/>
    </row>
    <row r="61" spans="1:15" ht="31.5" customHeight="1" x14ac:dyDescent="0.25">
      <c r="A61" s="333" t="s">
        <v>216</v>
      </c>
      <c r="B61" s="334"/>
      <c r="C61" s="334"/>
      <c r="D61" s="334"/>
      <c r="E61" s="334"/>
      <c r="F61" s="334"/>
      <c r="G61" s="334"/>
      <c r="H61" s="334"/>
      <c r="I61" s="334"/>
      <c r="J61" s="334"/>
      <c r="K61" s="334"/>
      <c r="L61" s="131"/>
      <c r="M61" s="131"/>
      <c r="N61" s="131"/>
      <c r="O61" s="1"/>
    </row>
    <row r="62" spans="1:15" ht="15.75" x14ac:dyDescent="0.25">
      <c r="A62" s="132"/>
      <c r="B62" s="131"/>
      <c r="C62" s="131"/>
      <c r="D62" s="131"/>
      <c r="E62" s="131"/>
      <c r="F62" s="131"/>
      <c r="G62" s="131"/>
      <c r="H62" s="131"/>
      <c r="I62" s="131"/>
      <c r="J62" s="131"/>
      <c r="K62" s="131"/>
      <c r="L62" s="131"/>
      <c r="M62" s="131"/>
      <c r="N62" s="131"/>
      <c r="O62" s="1"/>
    </row>
    <row r="63" spans="1:15" ht="15.75" x14ac:dyDescent="0.25">
      <c r="A63" s="132"/>
      <c r="B63" s="131"/>
      <c r="C63" s="131"/>
      <c r="D63" s="131"/>
      <c r="E63" s="131"/>
      <c r="F63" s="131"/>
      <c r="G63" s="131"/>
      <c r="H63" s="131"/>
      <c r="I63" s="131"/>
      <c r="J63" s="131"/>
      <c r="K63" s="131"/>
      <c r="L63" s="131"/>
      <c r="M63" s="131"/>
      <c r="N63" s="131"/>
      <c r="O63" s="1"/>
    </row>
    <row r="64" spans="1:15" ht="15.75" x14ac:dyDescent="0.25">
      <c r="A64" s="132"/>
      <c r="B64" s="131"/>
      <c r="C64" s="131"/>
      <c r="D64" s="131"/>
      <c r="E64" s="131"/>
      <c r="F64" s="131"/>
      <c r="G64" s="131"/>
      <c r="H64" s="131"/>
      <c r="I64" s="131"/>
      <c r="J64" s="131"/>
      <c r="K64" s="131"/>
      <c r="L64" s="131"/>
      <c r="M64" s="131"/>
      <c r="N64" s="131"/>
      <c r="O64" s="1"/>
    </row>
    <row r="65" spans="1:15" ht="15.75" x14ac:dyDescent="0.25">
      <c r="A65" s="132"/>
      <c r="B65" s="131"/>
      <c r="C65" s="131"/>
      <c r="D65" s="131"/>
      <c r="E65" s="131"/>
      <c r="F65" s="131"/>
      <c r="G65" s="131"/>
      <c r="H65" s="131"/>
      <c r="I65" s="131"/>
      <c r="J65" s="131"/>
      <c r="K65" s="131"/>
      <c r="L65" s="131"/>
      <c r="M65" s="131"/>
      <c r="N65" s="131"/>
      <c r="O65" s="1"/>
    </row>
    <row r="66" spans="1:15" ht="15.75" x14ac:dyDescent="0.25">
      <c r="A66" s="132"/>
      <c r="B66" s="131"/>
      <c r="C66" s="131"/>
      <c r="D66" s="131"/>
      <c r="E66" s="131"/>
      <c r="F66" s="131"/>
      <c r="G66" s="131"/>
      <c r="H66" s="131"/>
      <c r="I66" s="131"/>
      <c r="J66" s="131"/>
      <c r="K66" s="131"/>
      <c r="L66" s="131"/>
      <c r="M66" s="131"/>
      <c r="N66" s="131"/>
      <c r="O66" s="1"/>
    </row>
    <row r="67" spans="1:15" ht="15.75" x14ac:dyDescent="0.25">
      <c r="A67" s="132"/>
      <c r="B67" s="131"/>
      <c r="C67" s="131"/>
      <c r="D67" s="131"/>
      <c r="E67" s="131"/>
      <c r="F67" s="131"/>
      <c r="G67" s="131"/>
      <c r="H67" s="131"/>
      <c r="I67" s="131"/>
      <c r="J67" s="131"/>
      <c r="K67" s="131"/>
      <c r="L67" s="131"/>
      <c r="M67" s="131"/>
      <c r="N67" s="131"/>
      <c r="O67" s="1"/>
    </row>
    <row r="68" spans="1:15" ht="15.75" x14ac:dyDescent="0.25">
      <c r="A68" s="132"/>
      <c r="B68" s="131"/>
      <c r="C68" s="131"/>
      <c r="D68" s="131"/>
      <c r="E68" s="131"/>
      <c r="F68" s="131"/>
      <c r="G68" s="131"/>
      <c r="H68" s="131"/>
      <c r="I68" s="131"/>
      <c r="J68" s="131"/>
      <c r="K68" s="131"/>
      <c r="L68" s="131"/>
      <c r="M68" s="131"/>
      <c r="N68" s="131"/>
      <c r="O68" s="1"/>
    </row>
    <row r="69" spans="1:15" ht="15.75" x14ac:dyDescent="0.25">
      <c r="A69" s="132"/>
      <c r="B69" s="131"/>
      <c r="C69" s="131"/>
      <c r="D69" s="131"/>
      <c r="E69" s="131"/>
      <c r="F69" s="131"/>
      <c r="G69" s="131"/>
      <c r="H69" s="131"/>
      <c r="I69" s="131"/>
      <c r="J69" s="131"/>
      <c r="K69" s="131"/>
      <c r="L69" s="131"/>
      <c r="M69" s="131"/>
      <c r="N69" s="131"/>
      <c r="O69" s="1"/>
    </row>
    <row r="70" spans="1:15" ht="15.75" x14ac:dyDescent="0.25">
      <c r="A70" s="132"/>
      <c r="B70" s="131"/>
      <c r="C70" s="131"/>
      <c r="D70" s="131"/>
      <c r="E70" s="131"/>
      <c r="F70" s="131"/>
      <c r="G70" s="131"/>
      <c r="H70" s="131"/>
      <c r="I70" s="131"/>
      <c r="J70" s="131"/>
      <c r="K70" s="131"/>
      <c r="L70" s="131"/>
      <c r="M70" s="131"/>
      <c r="N70" s="131"/>
      <c r="O70" s="1"/>
    </row>
    <row r="71" spans="1:15" ht="15.75" x14ac:dyDescent="0.25">
      <c r="A71" s="132"/>
      <c r="B71" s="131"/>
      <c r="C71" s="131"/>
      <c r="D71" s="131"/>
      <c r="E71" s="131"/>
      <c r="F71" s="131"/>
      <c r="G71" s="131"/>
      <c r="H71" s="131"/>
      <c r="I71" s="131"/>
      <c r="J71" s="131"/>
      <c r="K71" s="131"/>
      <c r="L71" s="131"/>
      <c r="M71" s="131"/>
      <c r="N71" s="131"/>
      <c r="O71" s="1"/>
    </row>
    <row r="72" spans="1:15" ht="15.75" x14ac:dyDescent="0.25">
      <c r="A72" s="132"/>
      <c r="B72" s="131"/>
      <c r="C72" s="131"/>
      <c r="D72" s="131"/>
      <c r="E72" s="131"/>
      <c r="F72" s="131"/>
      <c r="G72" s="131"/>
      <c r="H72" s="131"/>
      <c r="I72" s="131"/>
      <c r="J72" s="131"/>
      <c r="K72" s="131"/>
      <c r="L72" s="131"/>
      <c r="M72" s="131"/>
      <c r="N72" s="131"/>
      <c r="O72" s="1"/>
    </row>
    <row r="73" spans="1:15" ht="15.75" x14ac:dyDescent="0.25">
      <c r="A73" s="132"/>
      <c r="B73" s="131"/>
      <c r="C73" s="131"/>
      <c r="D73" s="131"/>
      <c r="E73" s="131"/>
      <c r="F73" s="131"/>
      <c r="G73" s="131"/>
      <c r="H73" s="131"/>
      <c r="I73" s="131"/>
      <c r="J73" s="131"/>
      <c r="K73" s="131"/>
      <c r="L73" s="131"/>
      <c r="M73" s="131"/>
      <c r="N73" s="131"/>
      <c r="O73" s="1"/>
    </row>
    <row r="74" spans="1:15" ht="15.75" x14ac:dyDescent="0.25">
      <c r="A74" s="132"/>
      <c r="B74" s="131"/>
      <c r="C74" s="131"/>
      <c r="D74" s="131"/>
      <c r="E74" s="131"/>
      <c r="F74" s="131"/>
      <c r="G74" s="131"/>
      <c r="H74" s="131"/>
      <c r="I74" s="131"/>
      <c r="J74" s="131"/>
      <c r="K74" s="131"/>
      <c r="L74" s="131"/>
      <c r="M74" s="131"/>
      <c r="N74" s="131"/>
      <c r="O74" s="1"/>
    </row>
    <row r="75" spans="1:15" ht="15.75" x14ac:dyDescent="0.25">
      <c r="A75" s="132"/>
      <c r="B75" s="131"/>
      <c r="C75" s="131"/>
      <c r="D75" s="131"/>
      <c r="E75" s="131"/>
      <c r="F75" s="131"/>
      <c r="G75" s="131"/>
      <c r="H75" s="131"/>
      <c r="I75" s="131"/>
      <c r="J75" s="131"/>
      <c r="K75" s="131"/>
      <c r="L75" s="131"/>
      <c r="M75" s="131"/>
      <c r="N75" s="131"/>
      <c r="O75" s="1"/>
    </row>
    <row r="76" spans="1:15" ht="15.75" x14ac:dyDescent="0.25">
      <c r="A76" s="132"/>
      <c r="B76" s="131"/>
      <c r="C76" s="131"/>
      <c r="D76" s="131"/>
      <c r="E76" s="131"/>
      <c r="F76" s="131"/>
      <c r="G76" s="131"/>
      <c r="H76" s="131"/>
      <c r="I76" s="131"/>
      <c r="J76" s="131"/>
      <c r="K76" s="131"/>
      <c r="L76" s="131"/>
      <c r="M76" s="131"/>
      <c r="N76" s="131"/>
      <c r="O76" s="1"/>
    </row>
    <row r="77" spans="1:15" ht="15.75" x14ac:dyDescent="0.25">
      <c r="A77" s="132"/>
      <c r="B77" s="131"/>
      <c r="C77" s="131"/>
      <c r="D77" s="131"/>
      <c r="E77" s="131"/>
      <c r="F77" s="131"/>
      <c r="G77" s="131"/>
      <c r="H77" s="131"/>
      <c r="I77" s="131"/>
      <c r="J77" s="131"/>
      <c r="K77" s="131"/>
      <c r="L77" s="131"/>
      <c r="M77" s="131"/>
      <c r="N77" s="131"/>
      <c r="O77" s="1"/>
    </row>
    <row r="78" spans="1:15" ht="15.75" x14ac:dyDescent="0.25">
      <c r="A78" s="132"/>
      <c r="B78" s="131"/>
      <c r="C78" s="131"/>
      <c r="D78" s="131"/>
      <c r="E78" s="131"/>
      <c r="F78" s="131"/>
      <c r="G78" s="131"/>
      <c r="H78" s="131"/>
      <c r="I78" s="131"/>
      <c r="J78" s="131"/>
      <c r="K78" s="131"/>
      <c r="L78" s="131"/>
      <c r="M78" s="131"/>
      <c r="N78" s="131"/>
      <c r="O78" s="1"/>
    </row>
    <row r="79" spans="1:15" ht="15.75" x14ac:dyDescent="0.25">
      <c r="A79" s="132"/>
      <c r="B79" s="131"/>
      <c r="C79" s="131"/>
      <c r="D79" s="131"/>
      <c r="E79" s="131"/>
      <c r="F79" s="131"/>
      <c r="G79" s="131"/>
      <c r="H79" s="131"/>
      <c r="I79" s="131"/>
      <c r="J79" s="131"/>
      <c r="K79" s="131"/>
      <c r="L79" s="131"/>
      <c r="M79" s="131"/>
      <c r="N79" s="131"/>
      <c r="O79" s="1"/>
    </row>
    <row r="80" spans="1:15" ht="15.75" x14ac:dyDescent="0.25">
      <c r="A80" s="132"/>
      <c r="B80" s="131"/>
      <c r="C80" s="131"/>
      <c r="D80" s="131"/>
      <c r="E80" s="131"/>
      <c r="F80" s="131"/>
      <c r="G80" s="131"/>
      <c r="H80" s="131"/>
      <c r="I80" s="131"/>
      <c r="J80" s="131"/>
      <c r="K80" s="131"/>
      <c r="L80" s="131"/>
      <c r="M80" s="131"/>
      <c r="N80" s="131"/>
      <c r="O80" s="1"/>
    </row>
    <row r="81" spans="1:15" ht="15.75" x14ac:dyDescent="0.25">
      <c r="A81" s="132"/>
      <c r="B81" s="131"/>
      <c r="C81" s="131"/>
      <c r="D81" s="131"/>
      <c r="E81" s="131"/>
      <c r="F81" s="131"/>
      <c r="G81" s="131"/>
      <c r="H81" s="131"/>
      <c r="I81" s="131"/>
      <c r="J81" s="131"/>
      <c r="K81" s="131"/>
      <c r="L81" s="131"/>
      <c r="M81" s="131"/>
      <c r="N81" s="131"/>
      <c r="O81" s="1"/>
    </row>
    <row r="82" spans="1:15" ht="15.75" x14ac:dyDescent="0.25">
      <c r="A82" s="132"/>
      <c r="B82" s="131"/>
      <c r="C82" s="131"/>
      <c r="D82" s="131"/>
      <c r="E82" s="131"/>
      <c r="F82" s="131"/>
      <c r="G82" s="131"/>
      <c r="H82" s="131"/>
      <c r="I82" s="131"/>
      <c r="J82" s="131"/>
      <c r="K82" s="131"/>
      <c r="L82" s="131"/>
      <c r="M82" s="131"/>
      <c r="N82" s="131"/>
      <c r="O82" s="1"/>
    </row>
    <row r="83" spans="1:15" ht="15.75" x14ac:dyDescent="0.25">
      <c r="A83" s="132"/>
      <c r="B83" s="131"/>
      <c r="C83" s="131"/>
      <c r="D83" s="131"/>
      <c r="E83" s="131"/>
      <c r="F83" s="131"/>
      <c r="G83" s="131"/>
      <c r="H83" s="131"/>
      <c r="I83" s="131"/>
      <c r="J83" s="131"/>
      <c r="K83" s="131"/>
      <c r="L83" s="131"/>
      <c r="M83" s="131"/>
      <c r="N83" s="131"/>
      <c r="O83" s="1"/>
    </row>
    <row r="84" spans="1:15" ht="15.75" x14ac:dyDescent="0.25">
      <c r="A84" s="132"/>
      <c r="B84" s="131"/>
      <c r="C84" s="131"/>
      <c r="D84" s="131"/>
      <c r="E84" s="131"/>
      <c r="F84" s="131"/>
      <c r="G84" s="131"/>
      <c r="H84" s="131"/>
      <c r="I84" s="131"/>
      <c r="J84" s="131"/>
      <c r="K84" s="131"/>
      <c r="L84" s="131"/>
      <c r="M84" s="131"/>
      <c r="N84" s="131"/>
      <c r="O84" s="1"/>
    </row>
    <row r="85" spans="1:15" s="12" customFormat="1" ht="15.75" x14ac:dyDescent="0.25">
      <c r="A85" s="17" t="s">
        <v>14</v>
      </c>
      <c r="B85" s="14"/>
      <c r="C85" s="14"/>
      <c r="D85" s="14"/>
      <c r="E85" s="15"/>
      <c r="F85" s="14"/>
      <c r="G85" s="14"/>
      <c r="H85" s="14"/>
      <c r="I85" s="14"/>
      <c r="J85" s="14"/>
      <c r="K85" s="14"/>
      <c r="L85" s="14"/>
      <c r="M85" s="14"/>
      <c r="N85" s="14"/>
      <c r="O85" s="13"/>
    </row>
    <row r="86" spans="1:15" s="12" customFormat="1" ht="126" customHeight="1" x14ac:dyDescent="0.25">
      <c r="A86" s="311" t="s">
        <v>311</v>
      </c>
      <c r="B86" s="312"/>
      <c r="C86" s="312"/>
      <c r="D86" s="312"/>
      <c r="E86" s="312"/>
      <c r="F86" s="312"/>
      <c r="G86" s="312"/>
      <c r="H86" s="312"/>
      <c r="I86" s="312"/>
      <c r="J86" s="312"/>
      <c r="K86" s="312"/>
      <c r="L86" s="14"/>
      <c r="M86" s="14"/>
      <c r="N86" s="14"/>
      <c r="O86" s="13"/>
    </row>
    <row r="87" spans="1:15" s="12" customFormat="1" ht="15.75" x14ac:dyDescent="0.25">
      <c r="A87" s="16"/>
      <c r="B87" s="14"/>
      <c r="C87" s="14"/>
      <c r="D87" s="14"/>
      <c r="E87" s="14"/>
      <c r="F87" s="14"/>
      <c r="G87" s="14"/>
      <c r="H87" s="14"/>
      <c r="I87" s="14"/>
      <c r="J87" s="14"/>
      <c r="K87" s="14"/>
      <c r="L87" s="14"/>
      <c r="M87" s="14"/>
      <c r="N87" s="14"/>
      <c r="O87" s="13"/>
    </row>
    <row r="88" spans="1:15" ht="15.75" x14ac:dyDescent="0.25">
      <c r="A88" s="132"/>
      <c r="B88" s="131"/>
      <c r="C88" s="131"/>
      <c r="D88" s="131"/>
      <c r="E88" s="131"/>
      <c r="F88" s="131"/>
      <c r="G88" s="131"/>
      <c r="H88" s="131"/>
      <c r="I88" s="131"/>
      <c r="J88" s="131"/>
      <c r="K88" s="131"/>
      <c r="L88" s="131"/>
      <c r="M88" s="131"/>
      <c r="N88" s="131"/>
      <c r="O88" s="1"/>
    </row>
    <row r="89" spans="1:15" ht="31.5" customHeight="1" x14ac:dyDescent="0.25">
      <c r="A89" s="333" t="s">
        <v>182</v>
      </c>
      <c r="B89" s="334"/>
      <c r="C89" s="334"/>
      <c r="D89" s="334"/>
      <c r="E89" s="334"/>
      <c r="F89" s="334"/>
      <c r="G89" s="334"/>
      <c r="H89" s="334"/>
      <c r="I89" s="334"/>
      <c r="J89" s="334"/>
      <c r="K89" s="334"/>
      <c r="L89" s="131"/>
      <c r="M89" s="131"/>
      <c r="N89" s="131"/>
      <c r="O89" s="1"/>
    </row>
    <row r="90" spans="1:15" ht="15.75" x14ac:dyDescent="0.25">
      <c r="A90" s="132"/>
      <c r="B90" s="131"/>
      <c r="C90" s="131"/>
      <c r="D90" s="131"/>
      <c r="E90" s="131"/>
      <c r="F90" s="131"/>
      <c r="G90" s="131"/>
      <c r="H90" s="131"/>
      <c r="I90" s="131"/>
      <c r="J90" s="131"/>
      <c r="K90" s="131"/>
      <c r="L90" s="131"/>
      <c r="M90" s="131"/>
      <c r="N90" s="131"/>
      <c r="O90" s="1"/>
    </row>
    <row r="91" spans="1:15" ht="15.75" x14ac:dyDescent="0.25">
      <c r="A91" s="132"/>
      <c r="B91" s="131"/>
      <c r="C91" s="131"/>
      <c r="D91" s="131"/>
      <c r="E91" s="131"/>
      <c r="F91" s="131"/>
      <c r="G91" s="131"/>
      <c r="H91" s="131"/>
      <c r="I91" s="131"/>
      <c r="J91" s="131"/>
      <c r="K91" s="131"/>
      <c r="L91" s="131"/>
      <c r="M91" s="131"/>
      <c r="N91" s="131"/>
      <c r="O91" s="1"/>
    </row>
    <row r="92" spans="1:15" ht="15.75" x14ac:dyDescent="0.25">
      <c r="A92" s="132"/>
      <c r="B92" s="131"/>
      <c r="C92" s="131"/>
      <c r="D92" s="131"/>
      <c r="E92" s="131"/>
      <c r="F92" s="131"/>
      <c r="G92" s="131"/>
      <c r="H92" s="131"/>
      <c r="I92" s="131"/>
      <c r="J92" s="131"/>
      <c r="K92" s="131"/>
      <c r="L92" s="131"/>
      <c r="M92" s="131"/>
      <c r="N92" s="131"/>
      <c r="O92" s="1"/>
    </row>
    <row r="93" spans="1:15" ht="15.75" x14ac:dyDescent="0.25">
      <c r="A93" s="132"/>
      <c r="B93" s="131"/>
      <c r="C93" s="131"/>
      <c r="D93" s="131"/>
      <c r="E93" s="131"/>
      <c r="F93" s="131"/>
      <c r="G93" s="131"/>
      <c r="H93" s="131"/>
      <c r="I93" s="131"/>
      <c r="J93" s="131"/>
      <c r="K93" s="131"/>
      <c r="L93" s="131"/>
      <c r="M93" s="131"/>
      <c r="N93" s="131"/>
      <c r="O93" s="1"/>
    </row>
    <row r="94" spans="1:15" ht="15.75" x14ac:dyDescent="0.25">
      <c r="A94" s="132"/>
      <c r="B94" s="131"/>
      <c r="C94" s="131"/>
      <c r="D94" s="131"/>
      <c r="E94" s="131"/>
      <c r="F94" s="131"/>
      <c r="G94" s="131"/>
      <c r="H94" s="131"/>
      <c r="I94" s="131"/>
      <c r="J94" s="131"/>
      <c r="K94" s="131"/>
      <c r="L94" s="131"/>
      <c r="M94" s="131"/>
      <c r="N94" s="131"/>
      <c r="O94" s="1"/>
    </row>
    <row r="95" spans="1:15" ht="15.75" x14ac:dyDescent="0.25">
      <c r="A95" s="132"/>
      <c r="B95" s="131"/>
      <c r="C95" s="131"/>
      <c r="D95" s="131"/>
      <c r="E95" s="131"/>
      <c r="F95" s="131"/>
      <c r="G95" s="131"/>
      <c r="H95" s="131"/>
      <c r="I95" s="131"/>
      <c r="J95" s="131"/>
      <c r="K95" s="131"/>
      <c r="L95" s="131"/>
      <c r="M95" s="131"/>
      <c r="N95" s="131"/>
      <c r="O95" s="1"/>
    </row>
    <row r="96" spans="1:15" ht="15.75" x14ac:dyDescent="0.25">
      <c r="A96" s="132"/>
      <c r="B96" s="131"/>
      <c r="C96" s="131"/>
      <c r="D96" s="131"/>
      <c r="E96" s="131"/>
      <c r="F96" s="131"/>
      <c r="G96" s="131"/>
      <c r="H96" s="131"/>
      <c r="I96" s="131"/>
      <c r="J96" s="131"/>
      <c r="K96" s="131"/>
      <c r="L96" s="131"/>
      <c r="M96" s="131"/>
      <c r="N96" s="131"/>
      <c r="O96" s="1"/>
    </row>
    <row r="97" spans="1:15" ht="15.75" x14ac:dyDescent="0.25">
      <c r="A97" s="132"/>
      <c r="B97" s="131"/>
      <c r="C97" s="131"/>
      <c r="D97" s="131"/>
      <c r="E97" s="131"/>
      <c r="F97" s="131"/>
      <c r="G97" s="131"/>
      <c r="H97" s="131"/>
      <c r="I97" s="131"/>
      <c r="J97" s="131"/>
      <c r="K97" s="131"/>
      <c r="L97" s="131"/>
      <c r="M97" s="131"/>
      <c r="N97" s="131"/>
      <c r="O97" s="1"/>
    </row>
    <row r="98" spans="1:15" ht="15.75" x14ac:dyDescent="0.25">
      <c r="A98" s="132"/>
      <c r="B98" s="131"/>
      <c r="C98" s="131"/>
      <c r="D98" s="131"/>
      <c r="E98" s="131"/>
      <c r="F98" s="131"/>
      <c r="G98" s="131"/>
      <c r="H98" s="131"/>
      <c r="I98" s="131"/>
      <c r="J98" s="131"/>
      <c r="K98" s="131"/>
      <c r="L98" s="131"/>
      <c r="M98" s="131"/>
      <c r="N98" s="131"/>
      <c r="O98" s="1"/>
    </row>
    <row r="99" spans="1:15" ht="15.75" x14ac:dyDescent="0.25">
      <c r="A99" s="132"/>
      <c r="B99" s="131"/>
      <c r="C99" s="131"/>
      <c r="D99" s="131"/>
      <c r="E99" s="131"/>
      <c r="F99" s="131"/>
      <c r="G99" s="131"/>
      <c r="H99" s="131"/>
      <c r="I99" s="131"/>
      <c r="J99" s="131"/>
      <c r="K99" s="131"/>
      <c r="L99" s="131"/>
      <c r="M99" s="131"/>
      <c r="N99" s="131"/>
      <c r="O99" s="1"/>
    </row>
    <row r="100" spans="1:15" ht="15.75" x14ac:dyDescent="0.25">
      <c r="A100" s="132"/>
      <c r="B100" s="131"/>
      <c r="C100" s="131"/>
      <c r="D100" s="131"/>
      <c r="E100" s="131"/>
      <c r="F100" s="131"/>
      <c r="G100" s="131"/>
      <c r="H100" s="131"/>
      <c r="I100" s="131"/>
      <c r="J100" s="131"/>
      <c r="K100" s="131"/>
      <c r="L100" s="131"/>
      <c r="M100" s="131"/>
      <c r="N100" s="131"/>
      <c r="O100" s="1"/>
    </row>
    <row r="101" spans="1:15" ht="15.75" x14ac:dyDescent="0.25">
      <c r="A101" s="132"/>
      <c r="B101" s="131"/>
      <c r="C101" s="131"/>
      <c r="D101" s="131"/>
      <c r="E101" s="131"/>
      <c r="F101" s="131"/>
      <c r="G101" s="131"/>
      <c r="H101" s="131"/>
      <c r="I101" s="131"/>
      <c r="J101" s="131"/>
      <c r="K101" s="131"/>
      <c r="L101" s="131"/>
      <c r="M101" s="131"/>
      <c r="N101" s="131"/>
      <c r="O101" s="1"/>
    </row>
    <row r="102" spans="1:15" ht="15.75" x14ac:dyDescent="0.25">
      <c r="A102" s="132"/>
      <c r="B102" s="131"/>
      <c r="C102" s="131"/>
      <c r="D102" s="131"/>
      <c r="E102" s="131"/>
      <c r="F102" s="131"/>
      <c r="G102" s="131"/>
      <c r="H102" s="131"/>
      <c r="I102" s="131"/>
      <c r="J102" s="131"/>
      <c r="K102" s="131"/>
      <c r="L102" s="131"/>
      <c r="M102" s="131"/>
      <c r="N102" s="131"/>
      <c r="O102" s="1"/>
    </row>
    <row r="103" spans="1:15" ht="15.75" x14ac:dyDescent="0.25">
      <c r="A103" s="132"/>
      <c r="B103" s="131"/>
      <c r="C103" s="131"/>
      <c r="D103" s="131"/>
      <c r="E103" s="131"/>
      <c r="F103" s="131"/>
      <c r="G103" s="131"/>
      <c r="H103" s="131"/>
      <c r="I103" s="131"/>
      <c r="J103" s="131"/>
      <c r="K103" s="131"/>
      <c r="L103" s="131"/>
      <c r="M103" s="131"/>
      <c r="N103" s="131"/>
      <c r="O103" s="1"/>
    </row>
    <row r="104" spans="1:15" ht="15.75" x14ac:dyDescent="0.25">
      <c r="A104" s="132"/>
      <c r="B104" s="131"/>
      <c r="C104" s="131"/>
      <c r="D104" s="131"/>
      <c r="E104" s="131"/>
      <c r="F104" s="131"/>
      <c r="G104" s="131"/>
      <c r="H104" s="131"/>
      <c r="I104" s="131"/>
      <c r="J104" s="131"/>
      <c r="K104" s="131"/>
      <c r="L104" s="131"/>
      <c r="M104" s="131"/>
      <c r="N104" s="131"/>
      <c r="O104" s="1"/>
    </row>
    <row r="105" spans="1:15" ht="15.75" x14ac:dyDescent="0.25">
      <c r="A105" s="132"/>
      <c r="B105" s="131"/>
      <c r="C105" s="131"/>
      <c r="D105" s="131"/>
      <c r="E105" s="131"/>
      <c r="F105" s="131"/>
      <c r="G105" s="131"/>
      <c r="H105" s="131"/>
      <c r="I105" s="131"/>
      <c r="J105" s="131"/>
      <c r="K105" s="131"/>
      <c r="L105" s="131"/>
      <c r="M105" s="131"/>
      <c r="N105" s="131"/>
      <c r="O105" s="1"/>
    </row>
    <row r="106" spans="1:15" ht="15.75" x14ac:dyDescent="0.25">
      <c r="A106" s="132"/>
      <c r="B106" s="131"/>
      <c r="C106" s="131"/>
      <c r="D106" s="131"/>
      <c r="E106" s="131"/>
      <c r="F106" s="131"/>
      <c r="G106" s="131"/>
      <c r="H106" s="131"/>
      <c r="I106" s="131"/>
      <c r="J106" s="131"/>
      <c r="K106" s="131"/>
      <c r="L106" s="131"/>
      <c r="M106" s="131"/>
      <c r="N106" s="131"/>
      <c r="O106" s="1"/>
    </row>
    <row r="107" spans="1:15" ht="15.75" x14ac:dyDescent="0.25">
      <c r="A107" s="132"/>
      <c r="B107" s="131"/>
      <c r="C107" s="131"/>
      <c r="D107" s="131"/>
      <c r="E107" s="131"/>
      <c r="F107" s="131"/>
      <c r="G107" s="131"/>
      <c r="H107" s="131"/>
      <c r="I107" s="131"/>
      <c r="J107" s="131"/>
      <c r="K107" s="131"/>
      <c r="L107" s="131"/>
      <c r="M107" s="131"/>
      <c r="N107" s="131"/>
      <c r="O107" s="1"/>
    </row>
    <row r="108" spans="1:15" ht="15.75" x14ac:dyDescent="0.25">
      <c r="A108" s="132"/>
      <c r="B108" s="131"/>
      <c r="C108" s="131"/>
      <c r="D108" s="131"/>
      <c r="E108" s="131"/>
      <c r="F108" s="131"/>
      <c r="G108" s="131"/>
      <c r="H108" s="131"/>
      <c r="I108" s="131"/>
      <c r="J108" s="131"/>
      <c r="K108" s="131"/>
      <c r="L108" s="131"/>
      <c r="M108" s="131"/>
      <c r="N108" s="131"/>
      <c r="O108" s="1"/>
    </row>
    <row r="109" spans="1:15" ht="15.75" x14ac:dyDescent="0.25">
      <c r="A109" s="132"/>
      <c r="B109" s="131"/>
      <c r="C109" s="131"/>
      <c r="D109" s="131"/>
      <c r="E109" s="131"/>
      <c r="F109" s="131"/>
      <c r="G109" s="131"/>
      <c r="H109" s="131"/>
      <c r="I109" s="131"/>
      <c r="J109" s="131"/>
      <c r="K109" s="131"/>
      <c r="L109" s="131"/>
      <c r="M109" s="131"/>
      <c r="N109" s="131"/>
      <c r="O109" s="1"/>
    </row>
    <row r="110" spans="1:15" ht="15.75" x14ac:dyDescent="0.25">
      <c r="A110" s="132"/>
      <c r="B110" s="131"/>
      <c r="C110" s="131"/>
      <c r="D110" s="131"/>
      <c r="E110" s="131"/>
      <c r="F110" s="131"/>
      <c r="G110" s="131"/>
      <c r="H110" s="131"/>
      <c r="I110" s="131"/>
      <c r="J110" s="131"/>
      <c r="K110" s="131"/>
      <c r="L110" s="131"/>
      <c r="M110" s="131"/>
      <c r="N110" s="131"/>
      <c r="O110" s="1"/>
    </row>
    <row r="111" spans="1:15" s="12" customFormat="1" ht="15.75" x14ac:dyDescent="0.25">
      <c r="A111" s="17" t="s">
        <v>14</v>
      </c>
      <c r="B111" s="14"/>
      <c r="C111" s="14"/>
      <c r="D111" s="14"/>
      <c r="E111" s="15"/>
      <c r="F111" s="14"/>
      <c r="G111" s="14"/>
      <c r="H111" s="14"/>
      <c r="I111" s="14"/>
      <c r="J111" s="14"/>
      <c r="K111" s="14"/>
      <c r="L111" s="14"/>
      <c r="M111" s="14"/>
      <c r="N111" s="14"/>
      <c r="O111" s="13"/>
    </row>
    <row r="112" spans="1:15" s="12" customFormat="1" ht="47.25" customHeight="1" x14ac:dyDescent="0.25">
      <c r="A112" s="311" t="s">
        <v>312</v>
      </c>
      <c r="B112" s="312"/>
      <c r="C112" s="312"/>
      <c r="D112" s="312"/>
      <c r="E112" s="312"/>
      <c r="F112" s="312"/>
      <c r="G112" s="312"/>
      <c r="H112" s="312"/>
      <c r="I112" s="312"/>
      <c r="J112" s="312"/>
      <c r="K112" s="312"/>
      <c r="L112" s="14"/>
      <c r="M112" s="14"/>
      <c r="N112" s="14"/>
      <c r="O112" s="13"/>
    </row>
    <row r="113" spans="1:15" s="12" customFormat="1" ht="15.75" x14ac:dyDescent="0.25">
      <c r="A113" s="16"/>
      <c r="B113" s="14"/>
      <c r="C113" s="14"/>
      <c r="D113" s="14"/>
      <c r="E113" s="15"/>
      <c r="F113" s="14"/>
      <c r="G113" s="14"/>
      <c r="H113" s="14"/>
      <c r="I113" s="14"/>
      <c r="J113" s="14"/>
      <c r="K113" s="14"/>
      <c r="L113" s="14"/>
      <c r="M113" s="14"/>
      <c r="N113" s="14"/>
      <c r="O113" s="13"/>
    </row>
    <row r="114" spans="1:15" ht="15.75" x14ac:dyDescent="0.25">
      <c r="A114" s="132"/>
      <c r="B114" s="131"/>
      <c r="C114" s="131"/>
      <c r="D114" s="131"/>
      <c r="E114" s="131"/>
      <c r="F114" s="131"/>
      <c r="G114" s="131"/>
      <c r="H114" s="131"/>
      <c r="I114" s="131"/>
      <c r="J114" s="131"/>
      <c r="K114" s="131"/>
      <c r="L114" s="131"/>
      <c r="M114" s="131"/>
      <c r="N114" s="131"/>
      <c r="O114" s="1"/>
    </row>
    <row r="115" spans="1:15" ht="31.5" customHeight="1" x14ac:dyDescent="0.25">
      <c r="A115" s="333" t="s">
        <v>183</v>
      </c>
      <c r="B115" s="334"/>
      <c r="C115" s="334"/>
      <c r="D115" s="334"/>
      <c r="E115" s="334"/>
      <c r="F115" s="334"/>
      <c r="G115" s="334"/>
      <c r="H115" s="334"/>
      <c r="I115" s="334"/>
      <c r="J115" s="334"/>
      <c r="K115" s="334"/>
      <c r="L115" s="131"/>
      <c r="M115" s="131"/>
      <c r="N115" s="131"/>
      <c r="O115" s="1"/>
    </row>
    <row r="116" spans="1:15" ht="15.75" x14ac:dyDescent="0.25">
      <c r="A116" s="132"/>
      <c r="B116" s="131"/>
      <c r="C116" s="131"/>
      <c r="D116" s="131"/>
      <c r="E116" s="131"/>
      <c r="F116" s="131"/>
      <c r="G116" s="131"/>
      <c r="H116" s="131"/>
      <c r="I116" s="131"/>
      <c r="J116" s="131"/>
      <c r="K116" s="131"/>
      <c r="L116" s="131"/>
      <c r="M116" s="131"/>
      <c r="N116" s="131"/>
      <c r="O116" s="1"/>
    </row>
    <row r="117" spans="1:15" ht="15.75" x14ac:dyDescent="0.25">
      <c r="A117" s="132"/>
      <c r="B117" s="131" t="s">
        <v>81</v>
      </c>
      <c r="C117" s="131"/>
      <c r="D117" s="131"/>
      <c r="E117" s="284">
        <f>D15/H13</f>
        <v>0.13272</v>
      </c>
      <c r="F117" s="131"/>
      <c r="G117" s="131"/>
      <c r="H117" s="131"/>
      <c r="I117" s="131"/>
      <c r="J117" s="131"/>
      <c r="K117" s="131"/>
      <c r="L117" s="131"/>
      <c r="M117" s="131"/>
      <c r="N117" s="131"/>
      <c r="O117" s="1"/>
    </row>
    <row r="118" spans="1:15" ht="15.75" x14ac:dyDescent="0.25">
      <c r="A118" s="132"/>
      <c r="B118" s="131" t="s">
        <v>300</v>
      </c>
      <c r="C118" s="131"/>
      <c r="D118" s="131"/>
      <c r="E118" s="284">
        <f>(E117*E26)/(1-(E117*E26))</f>
        <v>9.7357562988324126E-2</v>
      </c>
      <c r="F118" s="131"/>
      <c r="G118" s="131"/>
      <c r="H118" s="131"/>
      <c r="I118" s="131"/>
      <c r="J118" s="131"/>
      <c r="K118" s="131"/>
      <c r="L118" s="131"/>
      <c r="M118" s="131"/>
      <c r="N118" s="131"/>
      <c r="O118" s="1"/>
    </row>
    <row r="119" spans="1:15" ht="15.75" x14ac:dyDescent="0.25">
      <c r="A119" s="132"/>
      <c r="B119" s="131"/>
      <c r="C119" s="131"/>
      <c r="D119" s="131"/>
      <c r="E119" s="131"/>
      <c r="F119" s="131"/>
      <c r="G119" s="131"/>
      <c r="H119" s="131"/>
      <c r="I119" s="131"/>
      <c r="J119" s="131"/>
      <c r="K119" s="131"/>
      <c r="L119" s="131"/>
      <c r="M119" s="131"/>
      <c r="N119" s="131"/>
      <c r="O119" s="1"/>
    </row>
    <row r="120" spans="1:15" ht="31.5" customHeight="1" x14ac:dyDescent="0.25">
      <c r="A120" s="333" t="s">
        <v>184</v>
      </c>
      <c r="B120" s="334"/>
      <c r="C120" s="334"/>
      <c r="D120" s="334"/>
      <c r="E120" s="334"/>
      <c r="F120" s="334"/>
      <c r="G120" s="334"/>
      <c r="H120" s="334"/>
      <c r="I120" s="334"/>
      <c r="J120" s="334"/>
      <c r="K120" s="334"/>
      <c r="L120" s="131"/>
      <c r="M120" s="131"/>
      <c r="N120" s="131"/>
      <c r="O120" s="1"/>
    </row>
    <row r="121" spans="1:15" ht="15.75" x14ac:dyDescent="0.25">
      <c r="A121" s="132"/>
      <c r="B121" s="131"/>
      <c r="C121" s="131"/>
      <c r="D121" s="131"/>
      <c r="E121" s="131"/>
      <c r="F121" s="131"/>
      <c r="G121" s="131"/>
      <c r="H121" s="131"/>
      <c r="I121" s="131"/>
      <c r="J121" s="131"/>
      <c r="K121" s="131"/>
      <c r="L121" s="131"/>
      <c r="M121" s="131"/>
      <c r="N121" s="131"/>
      <c r="O121" s="1"/>
    </row>
    <row r="122" spans="1:15" ht="15.75" x14ac:dyDescent="0.25">
      <c r="A122" s="132"/>
      <c r="B122" s="131" t="s">
        <v>301</v>
      </c>
      <c r="C122" s="131"/>
      <c r="D122" s="131"/>
      <c r="E122" s="284">
        <f>D15/K12</f>
        <v>0.26544000000000001</v>
      </c>
      <c r="F122" s="131"/>
      <c r="G122" s="131"/>
      <c r="H122" s="131"/>
      <c r="I122" s="131"/>
      <c r="J122" s="131"/>
      <c r="K122" s="131"/>
      <c r="L122" s="131"/>
      <c r="M122" s="131"/>
      <c r="N122" s="131"/>
      <c r="O122" s="1"/>
    </row>
    <row r="123" spans="1:15" ht="15.75" x14ac:dyDescent="0.25">
      <c r="A123" s="132"/>
      <c r="B123" s="131" t="s">
        <v>302</v>
      </c>
      <c r="C123" s="131"/>
      <c r="D123" s="131"/>
      <c r="E123" s="284">
        <f>(E122*E26)/(1-E26*E122)</f>
        <v>0.21571678661738963</v>
      </c>
      <c r="F123" s="131"/>
      <c r="G123" s="131"/>
      <c r="H123" s="131"/>
      <c r="I123" s="131"/>
      <c r="J123" s="131"/>
      <c r="K123" s="131"/>
      <c r="L123" s="131"/>
      <c r="M123" s="131"/>
      <c r="N123" s="131"/>
      <c r="O123" s="1"/>
    </row>
    <row r="124" spans="1:15" ht="15.75" x14ac:dyDescent="0.25">
      <c r="A124" s="132"/>
      <c r="B124" s="131"/>
      <c r="C124" s="131"/>
      <c r="D124" s="131"/>
      <c r="E124" s="131"/>
      <c r="F124" s="131"/>
      <c r="G124" s="131"/>
      <c r="H124" s="131"/>
      <c r="I124" s="131"/>
      <c r="J124" s="131"/>
      <c r="K124" s="131"/>
      <c r="L124" s="131"/>
      <c r="M124" s="131"/>
      <c r="N124" s="131"/>
      <c r="O124" s="1"/>
    </row>
    <row r="125" spans="1:15" ht="15.75" x14ac:dyDescent="0.25">
      <c r="A125" s="131"/>
      <c r="B125" s="131"/>
      <c r="C125" s="131"/>
      <c r="D125" s="131"/>
      <c r="E125" s="131"/>
      <c r="F125" s="131"/>
      <c r="G125" s="131"/>
      <c r="H125" s="131"/>
      <c r="I125" s="131"/>
      <c r="J125" s="131"/>
      <c r="K125" s="131"/>
      <c r="L125" s="131"/>
      <c r="M125" s="131"/>
      <c r="N125" s="131"/>
      <c r="O125" s="1"/>
    </row>
    <row r="126" spans="1:15" ht="15.75" x14ac:dyDescent="0.25">
      <c r="A126" s="1"/>
      <c r="B126" s="1"/>
      <c r="C126" s="1"/>
      <c r="D126" s="1"/>
      <c r="E126" s="1"/>
      <c r="F126" s="1"/>
      <c r="G126" s="1"/>
      <c r="H126" s="1"/>
      <c r="I126" s="1"/>
      <c r="J126" s="1"/>
      <c r="K126" s="1"/>
      <c r="L126" s="1"/>
      <c r="M126" s="1"/>
      <c r="N126" s="131"/>
      <c r="O126" s="1"/>
    </row>
    <row r="127" spans="1:15" ht="15.75" x14ac:dyDescent="0.25">
      <c r="A127" s="1"/>
      <c r="B127" s="1"/>
      <c r="C127" s="1"/>
      <c r="D127" s="1"/>
      <c r="E127" s="1"/>
      <c r="F127" s="1"/>
      <c r="G127" s="1"/>
      <c r="H127" s="1"/>
      <c r="I127" s="1"/>
      <c r="J127" s="1"/>
      <c r="K127" s="1"/>
      <c r="L127" s="1"/>
      <c r="M127" s="1"/>
      <c r="N127" s="131"/>
      <c r="O127" s="1"/>
    </row>
    <row r="128" spans="1:15" ht="15.75" x14ac:dyDescent="0.25">
      <c r="A128" s="1"/>
      <c r="B128" s="1"/>
      <c r="C128" s="1"/>
      <c r="D128" s="1"/>
      <c r="E128" s="1"/>
      <c r="F128" s="1"/>
      <c r="G128" s="1"/>
      <c r="H128" s="1"/>
      <c r="I128" s="1"/>
      <c r="J128" s="1"/>
      <c r="K128" s="1"/>
      <c r="L128" s="1"/>
      <c r="M128" s="1"/>
      <c r="N128" s="131"/>
      <c r="O128" s="1"/>
    </row>
    <row r="129" spans="1:15" ht="15.75" x14ac:dyDescent="0.25">
      <c r="A129" s="1"/>
      <c r="B129" s="1"/>
      <c r="C129" s="1"/>
      <c r="D129" s="1"/>
      <c r="E129" s="1"/>
      <c r="F129" s="1"/>
      <c r="G129" s="1"/>
      <c r="H129" s="1"/>
      <c r="I129" s="1"/>
      <c r="J129" s="1"/>
      <c r="K129" s="1"/>
      <c r="L129" s="1"/>
      <c r="M129" s="1"/>
      <c r="N129" s="131"/>
      <c r="O129" s="1"/>
    </row>
    <row r="130" spans="1:15" ht="15.75" x14ac:dyDescent="0.25">
      <c r="A130" s="1"/>
      <c r="B130" s="1"/>
      <c r="C130" s="1"/>
      <c r="D130" s="1"/>
      <c r="E130" s="1"/>
      <c r="F130" s="1"/>
      <c r="G130" s="1"/>
      <c r="H130" s="1"/>
      <c r="I130" s="1"/>
      <c r="J130" s="1"/>
      <c r="K130" s="1"/>
      <c r="L130" s="1"/>
      <c r="M130" s="1"/>
      <c r="N130" s="131"/>
      <c r="O130" s="1"/>
    </row>
    <row r="131" spans="1:15" ht="15.75" x14ac:dyDescent="0.25">
      <c r="A131" s="1"/>
      <c r="B131" s="1"/>
      <c r="C131" s="1"/>
      <c r="D131" s="1"/>
      <c r="E131" s="1"/>
      <c r="F131" s="1"/>
      <c r="G131" s="1"/>
      <c r="H131" s="1"/>
      <c r="I131" s="1"/>
      <c r="J131" s="1"/>
      <c r="K131" s="1"/>
      <c r="L131" s="1"/>
      <c r="M131" s="1"/>
      <c r="N131" s="131"/>
      <c r="O131" s="1"/>
    </row>
    <row r="132" spans="1:15" ht="15.75" x14ac:dyDescent="0.25">
      <c r="A132" s="1"/>
      <c r="B132" s="1"/>
      <c r="C132" s="1"/>
      <c r="D132" s="1"/>
      <c r="E132" s="1"/>
      <c r="F132" s="1"/>
      <c r="G132" s="1"/>
      <c r="H132" s="1"/>
      <c r="I132" s="1"/>
      <c r="J132" s="1"/>
      <c r="K132" s="1"/>
      <c r="L132" s="1"/>
      <c r="M132" s="1"/>
      <c r="N132" s="131"/>
      <c r="O132" s="1"/>
    </row>
    <row r="133" spans="1:15" ht="15.75" x14ac:dyDescent="0.25">
      <c r="A133" s="1"/>
      <c r="B133" s="1"/>
      <c r="C133" s="1"/>
      <c r="D133" s="1"/>
      <c r="E133" s="1"/>
      <c r="F133" s="1"/>
      <c r="G133" s="1"/>
      <c r="H133" s="1"/>
      <c r="I133" s="1"/>
      <c r="J133" s="1"/>
      <c r="K133" s="1"/>
      <c r="L133" s="1"/>
      <c r="M133" s="1"/>
      <c r="N133" s="131"/>
      <c r="O133" s="1"/>
    </row>
  </sheetData>
  <mergeCells count="18">
    <mergeCell ref="A5:K5"/>
    <mergeCell ref="B8:N8"/>
    <mergeCell ref="B9:D9"/>
    <mergeCell ref="F9:K9"/>
    <mergeCell ref="B10:D10"/>
    <mergeCell ref="F10:K10"/>
    <mergeCell ref="A120:K120"/>
    <mergeCell ref="A22:K22"/>
    <mergeCell ref="B29:D29"/>
    <mergeCell ref="F29:K29"/>
    <mergeCell ref="B30:D31"/>
    <mergeCell ref="F30:K31"/>
    <mergeCell ref="A49:K49"/>
    <mergeCell ref="A61:K61"/>
    <mergeCell ref="A89:K89"/>
    <mergeCell ref="A112:K112"/>
    <mergeCell ref="A115:K115"/>
    <mergeCell ref="A86:K86"/>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S57"/>
  <sheetViews>
    <sheetView workbookViewId="0"/>
  </sheetViews>
  <sheetFormatPr defaultColWidth="9.140625" defaultRowHeight="15.75" x14ac:dyDescent="0.25"/>
  <cols>
    <col min="1" max="1" width="4.7109375" style="1" customWidth="1"/>
    <col min="2" max="3" width="14.7109375" style="1" customWidth="1"/>
    <col min="4" max="4" width="15.42578125" style="1" customWidth="1"/>
    <col min="5" max="7" width="14.7109375" style="1" customWidth="1"/>
    <col min="8" max="8" width="15.42578125" style="1" customWidth="1"/>
    <col min="9" max="19" width="14.7109375" style="1" customWidth="1"/>
    <col min="20" max="42" width="10.7109375" style="1" customWidth="1"/>
    <col min="43" max="16384" width="9.140625" style="1"/>
  </cols>
  <sheetData>
    <row r="1" spans="1:19" ht="16.5" thickBot="1" x14ac:dyDescent="0.3"/>
    <row r="2" spans="1:19" s="85" customFormat="1" ht="21.75" thickBot="1" x14ac:dyDescent="0.4">
      <c r="A2" s="1"/>
      <c r="B2" s="99" t="s">
        <v>239</v>
      </c>
      <c r="C2" s="141"/>
      <c r="D2" s="100"/>
      <c r="E2" s="1"/>
      <c r="F2" s="1"/>
      <c r="G2" s="1"/>
      <c r="H2" s="1"/>
      <c r="I2" s="1"/>
      <c r="J2" s="1"/>
      <c r="K2" s="1"/>
      <c r="L2" s="1"/>
      <c r="M2" s="1"/>
      <c r="N2" s="1"/>
      <c r="O2" s="1"/>
      <c r="P2" s="1"/>
      <c r="Q2" s="1"/>
      <c r="R2" s="1"/>
      <c r="S2" s="1"/>
    </row>
    <row r="4" spans="1:19" ht="47.25" customHeight="1" x14ac:dyDescent="0.25">
      <c r="B4" s="336" t="s">
        <v>185</v>
      </c>
      <c r="C4" s="336"/>
      <c r="D4" s="336"/>
      <c r="E4" s="336"/>
      <c r="F4" s="336"/>
      <c r="G4" s="336"/>
      <c r="H4" s="336"/>
      <c r="I4" s="336"/>
      <c r="J4" s="336"/>
      <c r="K4" s="336"/>
    </row>
    <row r="5" spans="1:19" x14ac:dyDescent="0.25">
      <c r="B5" s="142"/>
      <c r="C5" s="142"/>
      <c r="D5" s="142"/>
      <c r="E5" s="142"/>
      <c r="F5" s="142"/>
      <c r="G5" s="142"/>
      <c r="H5" s="142"/>
      <c r="I5" s="142"/>
    </row>
    <row r="6" spans="1:19" ht="47.25" customHeight="1" x14ac:dyDescent="0.25">
      <c r="B6" s="336" t="s">
        <v>217</v>
      </c>
      <c r="C6" s="336"/>
      <c r="D6" s="336"/>
      <c r="E6" s="336"/>
      <c r="F6" s="336"/>
      <c r="G6" s="336"/>
      <c r="H6" s="336"/>
      <c r="I6" s="336"/>
      <c r="J6" s="336"/>
      <c r="K6" s="336"/>
    </row>
    <row r="7" spans="1:19" x14ac:dyDescent="0.25">
      <c r="B7" s="142"/>
      <c r="C7" s="142"/>
      <c r="D7" s="142"/>
      <c r="E7" s="142"/>
      <c r="F7" s="142"/>
      <c r="G7" s="142"/>
      <c r="H7" s="142"/>
      <c r="I7" s="142"/>
    </row>
    <row r="8" spans="1:19" ht="47.25" customHeight="1" x14ac:dyDescent="0.25">
      <c r="B8" s="336" t="s">
        <v>222</v>
      </c>
      <c r="C8" s="336"/>
      <c r="D8" s="336"/>
      <c r="E8" s="336"/>
      <c r="F8" s="336"/>
      <c r="G8" s="336"/>
      <c r="H8" s="336"/>
      <c r="I8" s="336"/>
      <c r="J8" s="336"/>
      <c r="K8" s="336"/>
    </row>
    <row r="9" spans="1:19" x14ac:dyDescent="0.25">
      <c r="B9" s="142"/>
      <c r="C9" s="142"/>
      <c r="D9" s="142"/>
      <c r="E9" s="142"/>
      <c r="F9" s="142"/>
      <c r="G9" s="142"/>
      <c r="H9" s="142"/>
      <c r="I9" s="142"/>
    </row>
    <row r="10" spans="1:19" ht="47.25" customHeight="1" x14ac:dyDescent="0.25">
      <c r="B10" s="310" t="s">
        <v>186</v>
      </c>
      <c r="C10" s="310"/>
      <c r="D10" s="310"/>
      <c r="E10" s="310"/>
      <c r="F10" s="310"/>
      <c r="G10" s="310"/>
      <c r="H10" s="310"/>
      <c r="I10" s="310"/>
      <c r="J10" s="310"/>
      <c r="K10" s="310"/>
    </row>
    <row r="12" spans="1:19" x14ac:dyDescent="0.25">
      <c r="B12" s="310" t="s">
        <v>187</v>
      </c>
      <c r="C12" s="310"/>
      <c r="D12" s="310"/>
      <c r="E12" s="310"/>
      <c r="F12" s="310"/>
      <c r="G12" s="310"/>
      <c r="H12" s="310"/>
      <c r="I12" s="310"/>
      <c r="J12" s="310"/>
      <c r="K12" s="310"/>
    </row>
    <row r="14" spans="1:19" x14ac:dyDescent="0.25">
      <c r="C14" s="1" t="s">
        <v>188</v>
      </c>
    </row>
    <row r="15" spans="1:19" x14ac:dyDescent="0.25">
      <c r="C15" s="1" t="s">
        <v>234</v>
      </c>
    </row>
    <row r="16" spans="1:19" x14ac:dyDescent="0.25">
      <c r="C16" s="1" t="s">
        <v>235</v>
      </c>
    </row>
    <row r="17" spans="2:11" x14ac:dyDescent="0.25">
      <c r="C17" s="1" t="s">
        <v>236</v>
      </c>
    </row>
    <row r="18" spans="2:11" x14ac:dyDescent="0.25">
      <c r="C18" s="1" t="s">
        <v>237</v>
      </c>
    </row>
    <row r="19" spans="2:11" x14ac:dyDescent="0.25">
      <c r="C19" s="1" t="s">
        <v>238</v>
      </c>
    </row>
    <row r="21" spans="2:11" ht="31.5" customHeight="1" x14ac:dyDescent="0.25">
      <c r="B21" s="309" t="s">
        <v>240</v>
      </c>
      <c r="C21" s="310"/>
      <c r="D21" s="310"/>
      <c r="E21" s="310"/>
      <c r="F21" s="310"/>
      <c r="G21" s="310"/>
      <c r="H21" s="310"/>
      <c r="I21" s="310"/>
      <c r="J21" s="310"/>
      <c r="K21" s="310"/>
    </row>
    <row r="23" spans="2:11" x14ac:dyDescent="0.25">
      <c r="B23" s="1" t="s">
        <v>189</v>
      </c>
      <c r="D23" s="285">
        <v>0.2</v>
      </c>
    </row>
    <row r="24" spans="2:11" x14ac:dyDescent="0.25">
      <c r="B24" s="1" t="s">
        <v>10</v>
      </c>
      <c r="D24" s="285">
        <v>0.21</v>
      </c>
    </row>
    <row r="26" spans="2:11" x14ac:dyDescent="0.25">
      <c r="B26" s="303" t="s">
        <v>123</v>
      </c>
      <c r="C26" s="304"/>
      <c r="D26" s="305"/>
    </row>
    <row r="27" spans="2:11" x14ac:dyDescent="0.25">
      <c r="B27" s="7" t="s">
        <v>8</v>
      </c>
      <c r="C27" s="6"/>
      <c r="D27" s="286">
        <v>780000</v>
      </c>
      <c r="E27" s="159"/>
      <c r="F27" s="159"/>
    </row>
    <row r="28" spans="2:11" x14ac:dyDescent="0.25">
      <c r="B28" s="7" t="s">
        <v>126</v>
      </c>
      <c r="C28" s="6"/>
      <c r="D28" s="287">
        <v>441658.22784810123</v>
      </c>
      <c r="E28" s="159"/>
      <c r="F28" s="159"/>
    </row>
    <row r="29" spans="2:11" x14ac:dyDescent="0.25">
      <c r="B29" s="7" t="s">
        <v>6</v>
      </c>
      <c r="C29" s="6"/>
      <c r="D29" s="287">
        <v>135000</v>
      </c>
      <c r="E29" s="159"/>
      <c r="F29" s="159"/>
    </row>
    <row r="30" spans="2:11" x14ac:dyDescent="0.25">
      <c r="B30" s="7" t="s">
        <v>68</v>
      </c>
      <c r="C30" s="6"/>
      <c r="D30" s="288">
        <v>68000</v>
      </c>
      <c r="E30" s="159"/>
      <c r="F30" s="159"/>
    </row>
    <row r="31" spans="2:11" x14ac:dyDescent="0.25">
      <c r="B31" s="7" t="s">
        <v>3</v>
      </c>
      <c r="C31" s="6"/>
      <c r="D31" s="291">
        <f>D27-D28-D29-D30</f>
        <v>135341.77215189877</v>
      </c>
      <c r="F31" s="159"/>
    </row>
    <row r="32" spans="2:11" x14ac:dyDescent="0.25">
      <c r="B32" s="7" t="s">
        <v>2</v>
      </c>
      <c r="C32" s="6"/>
      <c r="D32" s="292">
        <f>D31*D24</f>
        <v>28421.772151898742</v>
      </c>
    </row>
    <row r="33" spans="1:11" ht="16.5" thickBot="1" x14ac:dyDescent="0.3">
      <c r="B33" s="7" t="s">
        <v>1</v>
      </c>
      <c r="C33" s="6"/>
      <c r="D33" s="293">
        <f>D31-D32</f>
        <v>106920.00000000003</v>
      </c>
    </row>
    <row r="34" spans="1:11" ht="16.5" thickTop="1" x14ac:dyDescent="0.25">
      <c r="B34" s="7"/>
      <c r="C34" s="6"/>
      <c r="D34" s="143"/>
    </row>
    <row r="35" spans="1:11" x14ac:dyDescent="0.25">
      <c r="B35" s="7" t="s">
        <v>0</v>
      </c>
      <c r="C35" s="6"/>
      <c r="D35" s="286">
        <v>30000</v>
      </c>
    </row>
    <row r="36" spans="1:11" x14ac:dyDescent="0.25">
      <c r="B36" s="7" t="s">
        <v>190</v>
      </c>
      <c r="C36" s="6"/>
      <c r="D36" s="143"/>
    </row>
    <row r="37" spans="1:11" x14ac:dyDescent="0.25">
      <c r="B37" s="7" t="s">
        <v>191</v>
      </c>
      <c r="C37" s="6"/>
      <c r="D37" s="291">
        <f>D33-D35</f>
        <v>76920.000000000029</v>
      </c>
    </row>
    <row r="38" spans="1:11" x14ac:dyDescent="0.25">
      <c r="B38" s="4"/>
      <c r="C38" s="3"/>
      <c r="D38" s="68"/>
    </row>
    <row r="40" spans="1:11" x14ac:dyDescent="0.25">
      <c r="B40" s="303" t="s">
        <v>124</v>
      </c>
      <c r="C40" s="304"/>
      <c r="D40" s="304"/>
      <c r="E40" s="304"/>
      <c r="F40" s="304"/>
      <c r="G40" s="304"/>
      <c r="H40" s="305"/>
    </row>
    <row r="41" spans="1:11" x14ac:dyDescent="0.25">
      <c r="B41" s="318" t="s">
        <v>91</v>
      </c>
      <c r="C41" s="319"/>
      <c r="D41" s="319"/>
      <c r="E41" s="6"/>
      <c r="F41" s="319" t="s">
        <v>192</v>
      </c>
      <c r="G41" s="319"/>
      <c r="H41" s="320"/>
    </row>
    <row r="42" spans="1:11" x14ac:dyDescent="0.25">
      <c r="B42" s="7" t="s">
        <v>34</v>
      </c>
      <c r="C42" s="6"/>
      <c r="D42" s="289">
        <v>240000</v>
      </c>
      <c r="E42" s="6"/>
      <c r="F42" s="6" t="s">
        <v>193</v>
      </c>
      <c r="G42" s="6"/>
      <c r="H42" s="286">
        <v>880000</v>
      </c>
    </row>
    <row r="43" spans="1:11" x14ac:dyDescent="0.25">
      <c r="B43" s="7" t="s">
        <v>172</v>
      </c>
      <c r="C43" s="6"/>
      <c r="D43" s="290">
        <v>1350000</v>
      </c>
      <c r="E43" s="6"/>
      <c r="F43" s="6" t="s">
        <v>25</v>
      </c>
      <c r="G43" s="6"/>
      <c r="H43" s="287">
        <v>710000</v>
      </c>
    </row>
    <row r="44" spans="1:11" ht="16.5" thickBot="1" x14ac:dyDescent="0.3">
      <c r="B44" s="7" t="s">
        <v>194</v>
      </c>
      <c r="C44" s="6"/>
      <c r="D44" s="294">
        <f>D42+D43</f>
        <v>1590000</v>
      </c>
      <c r="E44" s="6"/>
      <c r="F44" s="6" t="s">
        <v>195</v>
      </c>
      <c r="G44" s="6"/>
      <c r="H44" s="293">
        <f>H42+H43</f>
        <v>1590000</v>
      </c>
    </row>
    <row r="45" spans="1:11" ht="16.5" thickTop="1" x14ac:dyDescent="0.25">
      <c r="B45" s="4"/>
      <c r="C45" s="3"/>
      <c r="D45" s="3"/>
      <c r="E45" s="3"/>
      <c r="F45" s="3"/>
      <c r="G45" s="3"/>
      <c r="H45" s="68"/>
    </row>
    <row r="48" spans="1:11" x14ac:dyDescent="0.25">
      <c r="A48" s="144" t="s">
        <v>196</v>
      </c>
      <c r="B48" s="310" t="s">
        <v>197</v>
      </c>
      <c r="C48" s="310"/>
      <c r="D48" s="310"/>
      <c r="E48" s="310"/>
      <c r="F48" s="310"/>
      <c r="G48" s="310"/>
      <c r="H48" s="310"/>
      <c r="I48" s="310"/>
      <c r="J48" s="310"/>
      <c r="K48" s="310"/>
    </row>
    <row r="49" spans="1:15" x14ac:dyDescent="0.25">
      <c r="A49" s="144"/>
    </row>
    <row r="50" spans="1:15" x14ac:dyDescent="0.25">
      <c r="A50" s="144" t="s">
        <v>198</v>
      </c>
      <c r="B50" s="310" t="s">
        <v>199</v>
      </c>
      <c r="C50" s="310"/>
      <c r="D50" s="310"/>
      <c r="E50" s="310"/>
      <c r="F50" s="310"/>
      <c r="G50" s="310"/>
      <c r="H50" s="310"/>
      <c r="I50" s="310"/>
      <c r="J50" s="310"/>
      <c r="K50" s="310"/>
    </row>
    <row r="51" spans="1:15" x14ac:dyDescent="0.25">
      <c r="A51" s="144"/>
    </row>
    <row r="52" spans="1:15" x14ac:dyDescent="0.25">
      <c r="A52" s="144" t="s">
        <v>200</v>
      </c>
      <c r="B52" s="310" t="s">
        <v>201</v>
      </c>
      <c r="C52" s="310"/>
      <c r="D52" s="310"/>
      <c r="E52" s="310"/>
      <c r="F52" s="310"/>
      <c r="G52" s="310"/>
      <c r="H52" s="310"/>
      <c r="I52" s="310"/>
      <c r="J52" s="310"/>
      <c r="K52" s="310"/>
    </row>
    <row r="55" spans="1:15" s="12" customFormat="1" x14ac:dyDescent="0.25">
      <c r="A55" s="17" t="s">
        <v>14</v>
      </c>
      <c r="B55" s="14"/>
      <c r="C55" s="14"/>
      <c r="D55" s="14"/>
      <c r="E55" s="15"/>
      <c r="F55" s="14"/>
      <c r="G55" s="14"/>
      <c r="H55" s="14"/>
      <c r="I55" s="14"/>
      <c r="J55" s="14"/>
      <c r="K55" s="14"/>
      <c r="L55" s="14"/>
      <c r="M55" s="14"/>
      <c r="N55" s="14"/>
      <c r="O55" s="13"/>
    </row>
    <row r="56" spans="1:15" s="12" customFormat="1" ht="141.75" customHeight="1" x14ac:dyDescent="0.25">
      <c r="A56" s="311" t="s">
        <v>313</v>
      </c>
      <c r="B56" s="312"/>
      <c r="C56" s="312"/>
      <c r="D56" s="312"/>
      <c r="E56" s="312"/>
      <c r="F56" s="312"/>
      <c r="G56" s="312"/>
      <c r="H56" s="312"/>
      <c r="I56" s="312"/>
      <c r="J56" s="312"/>
      <c r="K56" s="312"/>
      <c r="L56" s="14"/>
      <c r="M56" s="14"/>
      <c r="N56" s="14"/>
      <c r="O56" s="13"/>
    </row>
    <row r="57" spans="1:15" s="13" customFormat="1" x14ac:dyDescent="0.25"/>
  </sheetData>
  <mergeCells count="14">
    <mergeCell ref="B21:K21"/>
    <mergeCell ref="B4:K4"/>
    <mergeCell ref="B6:K6"/>
    <mergeCell ref="B8:K8"/>
    <mergeCell ref="B10:K10"/>
    <mergeCell ref="B12:K12"/>
    <mergeCell ref="B52:K52"/>
    <mergeCell ref="A56:K56"/>
    <mergeCell ref="B26:D26"/>
    <mergeCell ref="B40:H40"/>
    <mergeCell ref="B41:D41"/>
    <mergeCell ref="F41:H41"/>
    <mergeCell ref="B48:K48"/>
    <mergeCell ref="B50:K5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D39"/>
  <sheetViews>
    <sheetView workbookViewId="0"/>
  </sheetViews>
  <sheetFormatPr defaultColWidth="9.140625" defaultRowHeight="15.75" x14ac:dyDescent="0.25"/>
  <cols>
    <col min="1" max="1" width="4.7109375" style="1" customWidth="1"/>
    <col min="2" max="3" width="12.7109375" style="1" customWidth="1"/>
    <col min="4" max="4" width="15.7109375" style="1" customWidth="1"/>
    <col min="5" max="6" width="12.7109375" style="1" customWidth="1"/>
    <col min="7" max="7" width="12.85546875" style="1" customWidth="1"/>
    <col min="8" max="8" width="15.7109375" style="1" customWidth="1"/>
    <col min="9" max="28" width="12.7109375" style="1" customWidth="1"/>
    <col min="29" max="30" width="10.7109375" style="1" customWidth="1"/>
    <col min="31" max="36" width="10.7109375" style="85" customWidth="1"/>
    <col min="37" max="16384" width="9.140625" style="85"/>
  </cols>
  <sheetData>
    <row r="1" spans="1:9" ht="16.5" thickBot="1" x14ac:dyDescent="0.3"/>
    <row r="2" spans="1:9" ht="21.75" thickBot="1" x14ac:dyDescent="0.4">
      <c r="B2" s="145" t="s">
        <v>223</v>
      </c>
      <c r="C2" s="100"/>
    </row>
    <row r="4" spans="1:9" x14ac:dyDescent="0.25">
      <c r="A4" s="144" t="s">
        <v>202</v>
      </c>
      <c r="B4" s="1" t="s">
        <v>203</v>
      </c>
    </row>
    <row r="6" spans="1:9" x14ac:dyDescent="0.25">
      <c r="B6" s="1" t="s">
        <v>204</v>
      </c>
      <c r="E6" s="295"/>
    </row>
    <row r="7" spans="1:9" x14ac:dyDescent="0.25">
      <c r="B7" s="1" t="s">
        <v>205</v>
      </c>
      <c r="E7" s="295"/>
    </row>
    <row r="8" spans="1:9" x14ac:dyDescent="0.25">
      <c r="B8" s="1" t="s">
        <v>206</v>
      </c>
      <c r="E8" s="295"/>
    </row>
    <row r="9" spans="1:9" x14ac:dyDescent="0.25">
      <c r="B9" s="1" t="s">
        <v>207</v>
      </c>
      <c r="E9" s="295"/>
    </row>
    <row r="10" spans="1:9" x14ac:dyDescent="0.25">
      <c r="B10" s="1" t="s">
        <v>208</v>
      </c>
      <c r="E10" s="295"/>
    </row>
    <row r="11" spans="1:9" x14ac:dyDescent="0.25">
      <c r="B11" s="1" t="s">
        <v>209</v>
      </c>
      <c r="E11" s="295"/>
    </row>
    <row r="12" spans="1:9" x14ac:dyDescent="0.25">
      <c r="B12" s="1" t="s">
        <v>210</v>
      </c>
      <c r="E12" s="295"/>
    </row>
    <row r="14" spans="1:9" x14ac:dyDescent="0.25">
      <c r="A14" s="144" t="s">
        <v>211</v>
      </c>
      <c r="B14" s="1" t="s">
        <v>212</v>
      </c>
      <c r="I14" s="146"/>
    </row>
    <row r="16" spans="1:9" x14ac:dyDescent="0.25">
      <c r="B16" s="337" t="s">
        <v>241</v>
      </c>
      <c r="C16" s="338"/>
      <c r="D16" s="339"/>
    </row>
    <row r="17" spans="2:8" x14ac:dyDescent="0.25">
      <c r="B17" s="340" t="s">
        <v>131</v>
      </c>
      <c r="C17" s="341"/>
      <c r="D17" s="342"/>
    </row>
    <row r="18" spans="2:8" x14ac:dyDescent="0.25">
      <c r="B18" s="343"/>
      <c r="C18" s="341"/>
      <c r="D18" s="342"/>
    </row>
    <row r="19" spans="2:8" x14ac:dyDescent="0.25">
      <c r="B19" s="147" t="s">
        <v>8</v>
      </c>
      <c r="C19" s="148"/>
      <c r="D19" s="296"/>
    </row>
    <row r="20" spans="2:8" x14ac:dyDescent="0.25">
      <c r="B20" s="147" t="s">
        <v>126</v>
      </c>
      <c r="C20" s="148"/>
      <c r="D20" s="297"/>
    </row>
    <row r="21" spans="2:8" x14ac:dyDescent="0.25">
      <c r="B21" s="147" t="s">
        <v>6</v>
      </c>
      <c r="C21" s="148"/>
      <c r="D21" s="297"/>
    </row>
    <row r="22" spans="2:8" x14ac:dyDescent="0.25">
      <c r="B22" s="147" t="s">
        <v>68</v>
      </c>
      <c r="C22" s="148"/>
      <c r="D22" s="298"/>
    </row>
    <row r="23" spans="2:8" x14ac:dyDescent="0.25">
      <c r="B23" s="147" t="s">
        <v>3</v>
      </c>
      <c r="C23" s="148"/>
      <c r="D23" s="296"/>
    </row>
    <row r="24" spans="2:8" x14ac:dyDescent="0.25">
      <c r="B24" s="147" t="s">
        <v>2</v>
      </c>
      <c r="C24" s="148"/>
      <c r="D24" s="298"/>
    </row>
    <row r="25" spans="2:8" ht="16.5" thickBot="1" x14ac:dyDescent="0.3">
      <c r="B25" s="147" t="s">
        <v>1</v>
      </c>
      <c r="C25" s="148"/>
      <c r="D25" s="299"/>
    </row>
    <row r="26" spans="2:8" ht="16.5" thickTop="1" x14ac:dyDescent="0.25">
      <c r="B26" s="147"/>
      <c r="C26" s="148"/>
      <c r="D26" s="296"/>
    </row>
    <row r="27" spans="2:8" x14ac:dyDescent="0.25">
      <c r="B27" s="147" t="s">
        <v>0</v>
      </c>
      <c r="C27" s="148"/>
      <c r="D27" s="296"/>
    </row>
    <row r="28" spans="2:8" x14ac:dyDescent="0.25">
      <c r="B28" s="147" t="s">
        <v>190</v>
      </c>
      <c r="C28" s="148"/>
      <c r="D28" s="296"/>
    </row>
    <row r="29" spans="2:8" x14ac:dyDescent="0.25">
      <c r="B29" s="147" t="s">
        <v>191</v>
      </c>
      <c r="C29" s="148"/>
      <c r="D29" s="296"/>
    </row>
    <row r="30" spans="2:8" x14ac:dyDescent="0.25">
      <c r="B30" s="149"/>
      <c r="C30" s="150"/>
      <c r="D30" s="151"/>
    </row>
    <row r="32" spans="2:8" x14ac:dyDescent="0.25">
      <c r="B32" s="344" t="s">
        <v>241</v>
      </c>
      <c r="C32" s="345"/>
      <c r="D32" s="345"/>
      <c r="E32" s="345"/>
      <c r="F32" s="345"/>
      <c r="G32" s="345"/>
      <c r="H32" s="346"/>
    </row>
    <row r="33" spans="2:8" x14ac:dyDescent="0.25">
      <c r="B33" s="347" t="s">
        <v>132</v>
      </c>
      <c r="C33" s="348"/>
      <c r="D33" s="348"/>
      <c r="E33" s="348"/>
      <c r="F33" s="348"/>
      <c r="G33" s="348"/>
      <c r="H33" s="349"/>
    </row>
    <row r="34" spans="2:8" x14ac:dyDescent="0.25">
      <c r="B34" s="350"/>
      <c r="C34" s="348"/>
      <c r="D34" s="348"/>
      <c r="E34" s="348"/>
      <c r="F34" s="348"/>
      <c r="G34" s="348"/>
      <c r="H34" s="349"/>
    </row>
    <row r="35" spans="2:8" x14ac:dyDescent="0.25">
      <c r="B35" s="350" t="s">
        <v>91</v>
      </c>
      <c r="C35" s="348"/>
      <c r="D35" s="348"/>
      <c r="E35" s="152"/>
      <c r="F35" s="348" t="s">
        <v>192</v>
      </c>
      <c r="G35" s="348"/>
      <c r="H35" s="349"/>
    </row>
    <row r="36" spans="2:8" x14ac:dyDescent="0.25">
      <c r="B36" s="153" t="s">
        <v>34</v>
      </c>
      <c r="C36" s="152"/>
      <c r="D36" s="300"/>
      <c r="E36" s="152"/>
      <c r="F36" s="152" t="s">
        <v>193</v>
      </c>
      <c r="G36" s="152"/>
      <c r="H36" s="296"/>
    </row>
    <row r="37" spans="2:8" x14ac:dyDescent="0.25">
      <c r="B37" s="153" t="s">
        <v>172</v>
      </c>
      <c r="C37" s="152"/>
      <c r="D37" s="301"/>
      <c r="E37" s="152"/>
      <c r="F37" s="152" t="s">
        <v>25</v>
      </c>
      <c r="G37" s="152"/>
      <c r="H37" s="297"/>
    </row>
    <row r="38" spans="2:8" ht="16.5" thickBot="1" x14ac:dyDescent="0.3">
      <c r="B38" s="153" t="s">
        <v>194</v>
      </c>
      <c r="C38" s="152"/>
      <c r="D38" s="302"/>
      <c r="E38" s="152"/>
      <c r="F38" s="152" t="s">
        <v>195</v>
      </c>
      <c r="G38" s="152"/>
      <c r="H38" s="299"/>
    </row>
    <row r="39" spans="2:8" ht="16.5" thickTop="1" x14ac:dyDescent="0.25">
      <c r="B39" s="154"/>
      <c r="C39" s="155"/>
      <c r="D39" s="155"/>
      <c r="E39" s="155"/>
      <c r="F39" s="155"/>
      <c r="G39" s="155"/>
      <c r="H39" s="156"/>
    </row>
  </sheetData>
  <mergeCells count="6">
    <mergeCell ref="B16:D16"/>
    <mergeCell ref="B17:D18"/>
    <mergeCell ref="B32:H32"/>
    <mergeCell ref="B33:H34"/>
    <mergeCell ref="B35:D35"/>
    <mergeCell ref="F35:H3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Chapter 3</vt:lpstr>
      <vt:lpstr>Section 3.1</vt:lpstr>
      <vt:lpstr>Section 3.2</vt:lpstr>
      <vt:lpstr>Section 3.3</vt:lpstr>
      <vt:lpstr>Section 3.4</vt:lpstr>
      <vt:lpstr>Section 3.5</vt:lpstr>
      <vt:lpstr>Master It!</vt:lpstr>
      <vt:lpstr>Solution</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cp:lastPrinted>2009-02-04T22:19:06Z</cp:lastPrinted>
  <dcterms:created xsi:type="dcterms:W3CDTF">2008-12-06T19:19:09Z</dcterms:created>
  <dcterms:modified xsi:type="dcterms:W3CDTF">2022-04-14T20:13:59Z</dcterms:modified>
</cp:coreProperties>
</file>